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SP_WDF\_WasteDataflow key performance indicators (KPI) for Northern Ireland\"/>
    </mc:Choice>
  </mc:AlternateContent>
  <bookViews>
    <workbookView xWindow="0" yWindow="120" windowWidth="15300" windowHeight="8820"/>
  </bookViews>
  <sheets>
    <sheet name="Capture Rate" sheetId="6" r:id="rId1"/>
    <sheet name="Copy of Capture Rate" sheetId="10" r:id="rId2"/>
  </sheets>
  <definedNames>
    <definedName name="_xlnm.Print_Area" localSheetId="0">'Capture Rate'!$B$2:$I$60</definedName>
    <definedName name="_xlnm.Print_Area" localSheetId="1">'Copy of Capture Rate'!$B$2:$I$60</definedName>
  </definedNames>
  <calcPr calcId="152511"/>
</workbook>
</file>

<file path=xl/calcChain.xml><?xml version="1.0" encoding="utf-8"?>
<calcChain xmlns="http://schemas.openxmlformats.org/spreadsheetml/2006/main">
  <c r="G60" i="10" l="1"/>
  <c r="C60" i="10"/>
  <c r="H54" i="10"/>
  <c r="F54" i="10"/>
  <c r="E54" i="10"/>
  <c r="I54" i="10"/>
  <c r="H50" i="10"/>
  <c r="F50" i="10"/>
  <c r="E50" i="10"/>
  <c r="I50" i="10"/>
  <c r="H45" i="10"/>
  <c r="F45" i="10"/>
  <c r="E45" i="10"/>
  <c r="I45" i="10"/>
  <c r="H43" i="10"/>
  <c r="F43" i="10"/>
  <c r="E43" i="10"/>
  <c r="I43" i="10"/>
  <c r="H38" i="10"/>
  <c r="F38" i="10"/>
  <c r="E38" i="10"/>
  <c r="I38" i="10"/>
  <c r="H33" i="10"/>
  <c r="F33" i="10"/>
  <c r="E33" i="10"/>
  <c r="I34" i="10"/>
  <c r="H24" i="10"/>
  <c r="F24" i="10"/>
  <c r="E24" i="10"/>
  <c r="I24" i="10"/>
  <c r="H22" i="10"/>
  <c r="F22" i="10"/>
  <c r="E22" i="10"/>
  <c r="I22" i="10"/>
  <c r="H13" i="10"/>
  <c r="F13" i="10"/>
  <c r="E13" i="10"/>
  <c r="I13" i="10"/>
  <c r="H7" i="10"/>
  <c r="E7" i="10"/>
  <c r="H3" i="10"/>
  <c r="E3" i="10"/>
  <c r="E54" i="6"/>
  <c r="E50" i="6"/>
  <c r="I50" i="6"/>
  <c r="E45" i="6"/>
  <c r="E43" i="6"/>
  <c r="I43" i="6"/>
  <c r="E38" i="6"/>
  <c r="E33" i="6"/>
  <c r="I34" i="6"/>
  <c r="E24" i="6"/>
  <c r="E22" i="6"/>
  <c r="I22" i="6"/>
  <c r="E13" i="6"/>
  <c r="E7" i="6"/>
  <c r="I7" i="6"/>
  <c r="E3" i="6"/>
  <c r="H3" i="6"/>
  <c r="I3" i="6"/>
  <c r="H7" i="6"/>
  <c r="F13" i="6"/>
  <c r="H13" i="6"/>
  <c r="I13" i="6"/>
  <c r="F22" i="6"/>
  <c r="H22" i="6"/>
  <c r="F24" i="6"/>
  <c r="H24" i="6"/>
  <c r="I24" i="6"/>
  <c r="F33" i="6"/>
  <c r="H33" i="6"/>
  <c r="F38" i="6"/>
  <c r="H38" i="6"/>
  <c r="I38" i="6"/>
  <c r="F43" i="6"/>
  <c r="H43" i="6"/>
  <c r="F45" i="6"/>
  <c r="H45" i="6"/>
  <c r="I45" i="6"/>
  <c r="F50" i="6"/>
  <c r="H50" i="6"/>
  <c r="F54" i="6"/>
  <c r="H54" i="6"/>
  <c r="I54" i="6"/>
  <c r="C60" i="6"/>
  <c r="G60" i="6"/>
  <c r="I3" i="10"/>
  <c r="I7" i="10"/>
</calcChain>
</file>

<file path=xl/comments1.xml><?xml version="1.0" encoding="utf-8"?>
<comments xmlns="http://schemas.openxmlformats.org/spreadsheetml/2006/main">
  <authors>
    <author>Pamela Broomfield</author>
  </authors>
  <commentList>
    <comment ref="H60" authorId="0" shapeId="0">
      <text>
        <r>
          <rPr>
            <b/>
            <sz val="9"/>
            <color indexed="81"/>
            <rFont val="Tahoma"/>
            <family val="2"/>
          </rPr>
          <t>NIEA</t>
        </r>
        <r>
          <rPr>
            <sz val="9"/>
            <color indexed="81"/>
            <rFont val="Tahoma"/>
            <family val="2"/>
          </rPr>
          <t xml:space="preserve">: Q23 Collected household waste : Regular Collection
</t>
        </r>
      </text>
    </comment>
  </commentList>
</comments>
</file>

<file path=xl/comments2.xml><?xml version="1.0" encoding="utf-8"?>
<comments xmlns="http://schemas.openxmlformats.org/spreadsheetml/2006/main">
  <authors>
    <author>Pamela Broomfield</author>
  </authors>
  <commentList>
    <comment ref="H60" authorId="0" shapeId="0">
      <text>
        <r>
          <rPr>
            <b/>
            <sz val="9"/>
            <color indexed="81"/>
            <rFont val="Tahoma"/>
            <family val="2"/>
          </rPr>
          <t>NIEA</t>
        </r>
        <r>
          <rPr>
            <sz val="9"/>
            <color indexed="81"/>
            <rFont val="Tahoma"/>
            <charset val="1"/>
          </rPr>
          <t xml:space="preserve">: Q23 Collected household waste : Regular Collection
</t>
        </r>
      </text>
    </comment>
  </commentList>
</comments>
</file>

<file path=xl/sharedStrings.xml><?xml version="1.0" encoding="utf-8"?>
<sst xmlns="http://schemas.openxmlformats.org/spreadsheetml/2006/main" count="166" uniqueCount="83">
  <si>
    <t>Furniture</t>
  </si>
  <si>
    <t>Brown glass</t>
  </si>
  <si>
    <t>Clear glass</t>
  </si>
  <si>
    <t>Mixed glass</t>
  </si>
  <si>
    <t>Paper</t>
  </si>
  <si>
    <t>Card</t>
  </si>
  <si>
    <t>Books</t>
  </si>
  <si>
    <t>Mixed paper &amp; card</t>
  </si>
  <si>
    <t>Steel cans</t>
  </si>
  <si>
    <t>Aluminium cans</t>
  </si>
  <si>
    <t>Mixed cans</t>
  </si>
  <si>
    <t>Plastics</t>
  </si>
  <si>
    <t>Textiles &amp; footwear</t>
  </si>
  <si>
    <t>Co mingled materials</t>
  </si>
  <si>
    <t>Green waste only</t>
  </si>
  <si>
    <t>Other compostable waste</t>
  </si>
  <si>
    <t>Wood</t>
  </si>
  <si>
    <t>Rubble</t>
  </si>
  <si>
    <t>Other Scrap metal</t>
  </si>
  <si>
    <t>Aluminium foil</t>
  </si>
  <si>
    <t>Automotive batteries</t>
  </si>
  <si>
    <t>Post consumer, non automotive batteries</t>
  </si>
  <si>
    <t>Vegetable Oil</t>
  </si>
  <si>
    <t>Mineral Oil</t>
  </si>
  <si>
    <t>Paint</t>
  </si>
  <si>
    <t>Other materials</t>
  </si>
  <si>
    <t>Totals</t>
  </si>
  <si>
    <t>Glass</t>
  </si>
  <si>
    <t>Paper &amp; Card</t>
  </si>
  <si>
    <t>textiles</t>
  </si>
  <si>
    <t>WEEE</t>
  </si>
  <si>
    <t>HHW</t>
  </si>
  <si>
    <t>Organic</t>
  </si>
  <si>
    <t>miscellaneous combustibles</t>
  </si>
  <si>
    <t>miscellaneous non-combustibles</t>
  </si>
  <si>
    <t>green glass</t>
  </si>
  <si>
    <t>other</t>
  </si>
  <si>
    <t>metal</t>
  </si>
  <si>
    <t>Mixed Glass</t>
  </si>
  <si>
    <t>Mixed Paper &amp; card</t>
  </si>
  <si>
    <t>Composition of residual waste from study</t>
  </si>
  <si>
    <t>Materials captured by collection scheme</t>
  </si>
  <si>
    <t>Material to enter data against in WDF Q9</t>
  </si>
  <si>
    <t>Potential tonnage of targeted materials</t>
  </si>
  <si>
    <t>Tonnage of household material collected at kerbside for recycling (Data entered in WDF Q10)</t>
  </si>
  <si>
    <t>Average compositon of household residual waste*</t>
  </si>
  <si>
    <t>blue cells - these are calculated cells which need to be inputted into Q9</t>
  </si>
  <si>
    <t>yellow cells - figures inputted into spreadsheet (if collected)</t>
  </si>
  <si>
    <t>Aerosols</t>
  </si>
  <si>
    <t>Bicycles</t>
  </si>
  <si>
    <t>Bric-a-Brac</t>
  </si>
  <si>
    <t>Cardboard beverage packaging</t>
  </si>
  <si>
    <t>Chipboard &amp; MDF</t>
  </si>
  <si>
    <t>Composite wood materials</t>
  </si>
  <si>
    <t>Fire extinguishers</t>
  </si>
  <si>
    <t>Gas bottles</t>
  </si>
  <si>
    <t>Green garden waste only</t>
  </si>
  <si>
    <t>PET [1}</t>
  </si>
  <si>
    <t>HDPE [2]</t>
  </si>
  <si>
    <t>PVC [3]</t>
  </si>
  <si>
    <t>LDPE [4]</t>
  </si>
  <si>
    <t>PP [5]</t>
  </si>
  <si>
    <t>PS [6]</t>
  </si>
  <si>
    <t>Other Plastics [7]</t>
  </si>
  <si>
    <t>Ink &amp; toner cartridges</t>
  </si>
  <si>
    <t>Mattresses</t>
  </si>
  <si>
    <t>Mixed garden &amp; food waste</t>
  </si>
  <si>
    <t>Mixed plastic bottles</t>
  </si>
  <si>
    <t>Plasterboard</t>
  </si>
  <si>
    <t>Video tapes, DVDs and CDs</t>
  </si>
  <si>
    <t>Waste food only</t>
  </si>
  <si>
    <t>WEEE - Cathode ray tubes</t>
  </si>
  <si>
    <t>WEEE - Fridges &amp; Freezers</t>
  </si>
  <si>
    <t>WEEE - Fluorescent tubes &amp; other light bulbs</t>
  </si>
  <si>
    <t>WEEE - Large Domestic Appliances</t>
  </si>
  <si>
    <t>WEEE - Small Domestic Appliances</t>
  </si>
  <si>
    <t>Wood for composting</t>
  </si>
  <si>
    <t>Yellow Pages</t>
  </si>
  <si>
    <t>Capture Rate Spreadsheet incorporating expanded WDF materials lists</t>
  </si>
  <si>
    <t>WDF (Primary) Material Group</t>
  </si>
  <si>
    <t>WDF (Secondary) Material Group</t>
  </si>
  <si>
    <t>* as determined from the 'Northern Ireland Kerbside Waste Composition 2017'.</t>
  </si>
  <si>
    <t>https://www.daera-ni.gov.uk/publications/northern-ireland-kerbside-waste-composition-2017-summary-report-volume-1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</si>
</sst>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0%"/>
    <numFmt numFmtId="169" formatCode="0.0"/>
  </numFmts>
  <fonts count="13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0"/>
      <name val="Arial"/>
      <family val="2"/>
    </font>
    <font>
      <u/>
      <sz val="8"/>
      <color indexed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0" fillId="0" borderId="0" xfId="0" applyAlignment="1">
      <alignment wrapText="1"/>
    </xf>
    <xf numFmtId="169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169" fontId="1" fillId="0" borderId="3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5" fillId="0" borderId="0" xfId="0" applyFont="1"/>
    <xf numFmtId="0" fontId="3" fillId="0" borderId="0" xfId="0" applyFont="1" applyFill="1" applyBorder="1" applyAlignment="1">
      <alignment horizontal="left"/>
    </xf>
    <xf numFmtId="10" fontId="0" fillId="0" borderId="10" xfId="0" applyNumberFormat="1" applyBorder="1"/>
    <xf numFmtId="169" fontId="0" fillId="0" borderId="3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69" fontId="1" fillId="2" borderId="2" xfId="0" applyNumberFormat="1" applyFont="1" applyFill="1" applyBorder="1" applyAlignment="1">
      <alignment wrapText="1"/>
    </xf>
    <xf numFmtId="169" fontId="4" fillId="3" borderId="2" xfId="0" applyNumberFormat="1" applyFont="1" applyFill="1" applyBorder="1"/>
    <xf numFmtId="0" fontId="1" fillId="3" borderId="2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8" fillId="3" borderId="11" xfId="0" applyFont="1" applyFill="1" applyBorder="1" applyAlignment="1">
      <alignment horizontal="left" wrapText="1"/>
    </xf>
    <xf numFmtId="0" fontId="8" fillId="3" borderId="12" xfId="0" applyFont="1" applyFill="1" applyBorder="1" applyAlignment="1">
      <alignment horizontal="left" wrapText="1"/>
    </xf>
    <xf numFmtId="0" fontId="8" fillId="3" borderId="13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16" xfId="0" applyFont="1" applyFill="1" applyBorder="1" applyAlignment="1">
      <alignment horizontal="left" wrapText="1"/>
    </xf>
    <xf numFmtId="0" fontId="8" fillId="3" borderId="17" xfId="0" applyFont="1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3" fillId="0" borderId="18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169" fontId="7" fillId="2" borderId="17" xfId="0" applyNumberFormat="1" applyFont="1" applyFill="1" applyBorder="1"/>
    <xf numFmtId="0" fontId="3" fillId="0" borderId="0" xfId="0" applyFont="1" applyFill="1" applyBorder="1" applyAlignment="1">
      <alignment horizontal="left" wrapText="1"/>
    </xf>
    <xf numFmtId="0" fontId="8" fillId="3" borderId="20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8" fillId="3" borderId="21" xfId="0" applyFont="1" applyFill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10" fontId="0" fillId="0" borderId="0" xfId="0" applyNumberFormat="1" applyBorder="1"/>
    <xf numFmtId="169" fontId="0" fillId="0" borderId="0" xfId="0" applyNumberFormat="1" applyBorder="1"/>
    <xf numFmtId="169" fontId="4" fillId="0" borderId="0" xfId="0" applyNumberFormat="1" applyFont="1" applyFill="1" applyBorder="1"/>
    <xf numFmtId="0" fontId="9" fillId="0" borderId="0" xfId="1" applyFont="1" applyAlignment="1" applyProtection="1"/>
    <xf numFmtId="0" fontId="0" fillId="0" borderId="20" xfId="0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7" fillId="2" borderId="20" xfId="0" applyFont="1" applyFill="1" applyBorder="1" applyAlignment="1"/>
    <xf numFmtId="0" fontId="7" fillId="2" borderId="29" xfId="0" applyFont="1" applyFill="1" applyBorder="1" applyAlignment="1"/>
    <xf numFmtId="0" fontId="7" fillId="2" borderId="30" xfId="0" applyFont="1" applyFill="1" applyBorder="1" applyAlignment="1"/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168" fontId="0" fillId="0" borderId="16" xfId="0" applyNumberFormat="1" applyFill="1" applyBorder="1" applyAlignment="1">
      <alignment horizontal="center"/>
    </xf>
    <xf numFmtId="168" fontId="0" fillId="0" borderId="17" xfId="0" applyNumberFormat="1" applyFill="1" applyBorder="1" applyAlignment="1">
      <alignment horizontal="center"/>
    </xf>
    <xf numFmtId="168" fontId="0" fillId="0" borderId="21" xfId="0" applyNumberFormat="1" applyFill="1" applyBorder="1" applyAlignment="1">
      <alignment horizontal="center"/>
    </xf>
    <xf numFmtId="169" fontId="7" fillId="2" borderId="16" xfId="0" applyNumberFormat="1" applyFont="1" applyFill="1" applyBorder="1" applyAlignment="1"/>
    <xf numFmtId="0" fontId="7" fillId="2" borderId="17" xfId="0" applyFont="1" applyFill="1" applyBorder="1" applyAlignment="1"/>
    <xf numFmtId="0" fontId="7" fillId="2" borderId="21" xfId="0" applyFont="1" applyFill="1" applyBorder="1" applyAlignment="1"/>
    <xf numFmtId="10" fontId="0" fillId="0" borderId="16" xfId="0" applyNumberFormat="1" applyFill="1" applyBorder="1" applyAlignment="1">
      <alignment horizontal="center"/>
    </xf>
    <xf numFmtId="10" fontId="0" fillId="0" borderId="17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169" fontId="0" fillId="0" borderId="20" xfId="0" applyNumberFormat="1" applyFill="1" applyBorder="1" applyAlignment="1"/>
    <xf numFmtId="0" fontId="0" fillId="0" borderId="29" xfId="0" applyFill="1" applyBorder="1" applyAlignment="1"/>
    <xf numFmtId="0" fontId="0" fillId="0" borderId="30" xfId="0" applyFill="1" applyBorder="1" applyAlignment="1"/>
    <xf numFmtId="0" fontId="7" fillId="2" borderId="16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6" fillId="2" borderId="16" xfId="0" applyFont="1" applyFill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169" fontId="0" fillId="0" borderId="16" xfId="0" applyNumberFormat="1" applyFill="1" applyBorder="1" applyAlignment="1">
      <alignment wrapText="1"/>
    </xf>
    <xf numFmtId="0" fontId="0" fillId="0" borderId="17" xfId="0" applyBorder="1" applyAlignment="1">
      <alignment wrapText="1"/>
    </xf>
    <xf numFmtId="169" fontId="0" fillId="2" borderId="16" xfId="0" applyNumberFormat="1" applyFill="1" applyBorder="1" applyAlignment="1"/>
    <xf numFmtId="0" fontId="0" fillId="2" borderId="17" xfId="0" applyFill="1" applyBorder="1" applyAlignment="1"/>
    <xf numFmtId="0" fontId="0" fillId="2" borderId="21" xfId="0" applyFill="1" applyBorder="1" applyAlignment="1"/>
    <xf numFmtId="0" fontId="0" fillId="0" borderId="16" xfId="0" applyFill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17" xfId="0" applyBorder="1" applyAlignment="1"/>
    <xf numFmtId="0" fontId="0" fillId="0" borderId="21" xfId="0" applyBorder="1" applyAlignment="1"/>
    <xf numFmtId="0" fontId="0" fillId="0" borderId="0" xfId="0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7" fillId="2" borderId="16" xfId="0" applyFont="1" applyFill="1" applyBorder="1" applyAlignment="1"/>
    <xf numFmtId="0" fontId="0" fillId="0" borderId="17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34" xfId="0" applyFill="1" applyBorder="1" applyAlignment="1">
      <alignment wrapText="1"/>
    </xf>
    <xf numFmtId="0" fontId="0" fillId="0" borderId="35" xfId="0" applyFill="1" applyBorder="1" applyAlignment="1">
      <alignment wrapText="1"/>
    </xf>
    <xf numFmtId="0" fontId="0" fillId="0" borderId="36" xfId="0" applyFill="1" applyBorder="1" applyAlignment="1">
      <alignment wrapText="1"/>
    </xf>
    <xf numFmtId="169" fontId="7" fillId="2" borderId="17" xfId="0" applyNumberFormat="1" applyFont="1" applyFill="1" applyBorder="1" applyAlignment="1"/>
    <xf numFmtId="169" fontId="0" fillId="0" borderId="29" xfId="0" applyNumberFormat="1" applyFill="1" applyBorder="1" applyAlignment="1"/>
    <xf numFmtId="169" fontId="0" fillId="2" borderId="31" xfId="0" applyNumberFormat="1" applyFill="1" applyBorder="1" applyAlignment="1"/>
    <xf numFmtId="169" fontId="0" fillId="2" borderId="32" xfId="0" applyNumberFormat="1" applyFill="1" applyBorder="1" applyAlignment="1"/>
    <xf numFmtId="10" fontId="0" fillId="0" borderId="16" xfId="0" applyNumberFormat="1" applyFill="1" applyBorder="1" applyAlignment="1" applyProtection="1">
      <alignment horizontal="center"/>
      <protection hidden="1"/>
    </xf>
    <xf numFmtId="10" fontId="0" fillId="0" borderId="17" xfId="0" applyNumberFormat="1" applyFill="1" applyBorder="1" applyAlignment="1" applyProtection="1">
      <alignment horizontal="center"/>
      <protection hidden="1"/>
    </xf>
    <xf numFmtId="10" fontId="0" fillId="0" borderId="21" xfId="0" applyNumberFormat="1" applyFill="1" applyBorder="1" applyAlignment="1" applyProtection="1">
      <alignment horizontal="center"/>
      <protection hidden="1"/>
    </xf>
    <xf numFmtId="169" fontId="0" fillId="0" borderId="30" xfId="0" applyNumberFormat="1" applyFill="1" applyBorder="1" applyAlignment="1"/>
    <xf numFmtId="0" fontId="6" fillId="2" borderId="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8" xfId="0" applyBorder="1" applyAlignment="1">
      <alignment horizontal="center"/>
    </xf>
    <xf numFmtId="169" fontId="0" fillId="0" borderId="16" xfId="0" applyNumberFormat="1" applyFill="1" applyBorder="1" applyAlignment="1"/>
    <xf numFmtId="169" fontId="0" fillId="0" borderId="17" xfId="0" applyNumberFormat="1" applyFill="1" applyBorder="1" applyAlignment="1"/>
    <xf numFmtId="10" fontId="0" fillId="0" borderId="22" xfId="0" applyNumberFormat="1" applyFill="1" applyBorder="1" applyAlignment="1">
      <alignment horizontal="center"/>
    </xf>
    <xf numFmtId="10" fontId="0" fillId="0" borderId="23" xfId="0" applyNumberFormat="1" applyFill="1" applyBorder="1" applyAlignment="1">
      <alignment horizontal="center"/>
    </xf>
    <xf numFmtId="0" fontId="0" fillId="0" borderId="24" xfId="0" applyBorder="1" applyAlignment="1">
      <alignment horizontal="center"/>
    </xf>
    <xf numFmtId="169" fontId="0" fillId="0" borderId="22" xfId="0" applyNumberFormat="1" applyFill="1" applyBorder="1" applyAlignment="1"/>
    <xf numFmtId="169" fontId="0" fillId="0" borderId="23" xfId="0" applyNumberFormat="1" applyFill="1" applyBorder="1" applyAlignment="1"/>
    <xf numFmtId="169" fontId="0" fillId="0" borderId="24" xfId="0" applyNumberFormat="1" applyBorder="1" applyAlignment="1"/>
    <xf numFmtId="169" fontId="7" fillId="2" borderId="25" xfId="0" applyNumberFormat="1" applyFont="1" applyFill="1" applyBorder="1" applyAlignment="1"/>
    <xf numFmtId="169" fontId="7" fillId="2" borderId="26" xfId="0" applyNumberFormat="1" applyFont="1" applyFill="1" applyBorder="1" applyAlignment="1"/>
    <xf numFmtId="169" fontId="0" fillId="0" borderId="27" xfId="0" applyNumberForma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abSelected="1" workbookViewId="0"/>
  </sheetViews>
  <sheetFormatPr defaultRowHeight="12.75" x14ac:dyDescent="0.2"/>
  <cols>
    <col min="2" max="2" width="29.140625" customWidth="1"/>
    <col min="3" max="3" width="20.5703125" customWidth="1"/>
    <col min="4" max="4" width="19" style="1" customWidth="1"/>
    <col min="5" max="5" width="20.85546875" customWidth="1"/>
    <col min="6" max="6" width="19" style="3" customWidth="1"/>
    <col min="7" max="7" width="15.7109375" customWidth="1"/>
    <col min="8" max="8" width="20.140625" style="2" customWidth="1"/>
    <col min="9" max="9" width="18.5703125" style="2" customWidth="1"/>
  </cols>
  <sheetData>
    <row r="1" spans="1:9" ht="38.25" customHeight="1" thickBot="1" x14ac:dyDescent="0.3">
      <c r="B1" s="15" t="s">
        <v>78</v>
      </c>
    </row>
    <row r="2" spans="1:9" s="1" customFormat="1" ht="73.5" customHeight="1" thickBot="1" x14ac:dyDescent="0.25">
      <c r="B2" s="5" t="s">
        <v>80</v>
      </c>
      <c r="C2" s="26" t="s">
        <v>44</v>
      </c>
      <c r="D2" s="6" t="s">
        <v>79</v>
      </c>
      <c r="E2" s="22" t="s">
        <v>41</v>
      </c>
      <c r="F2" s="23" t="s">
        <v>42</v>
      </c>
      <c r="G2" s="6" t="s">
        <v>40</v>
      </c>
      <c r="H2" s="7" t="s">
        <v>45</v>
      </c>
      <c r="I2" s="24" t="s">
        <v>43</v>
      </c>
    </row>
    <row r="3" spans="1:9" ht="15" x14ac:dyDescent="0.25">
      <c r="A3" s="87">
        <v>1</v>
      </c>
      <c r="B3" s="8" t="s">
        <v>35</v>
      </c>
      <c r="C3" s="27"/>
      <c r="D3" s="96" t="s">
        <v>27</v>
      </c>
      <c r="E3" s="57" t="str">
        <f>IF(SUM(C3:C6)=0,"no material captured",C3+C4+C5+C6)</f>
        <v>no material captured</v>
      </c>
      <c r="F3" s="59" t="s">
        <v>38</v>
      </c>
      <c r="G3" s="104">
        <v>7.0000000000000007E-2</v>
      </c>
      <c r="H3" s="101">
        <f>H60*G3</f>
        <v>0</v>
      </c>
      <c r="I3" s="102" t="str">
        <f>IF(E3="no material captured","no material targeted",E3+H3)</f>
        <v>no material targeted</v>
      </c>
    </row>
    <row r="4" spans="1:9" ht="15" x14ac:dyDescent="0.25">
      <c r="A4" s="87"/>
      <c r="B4" s="9" t="s">
        <v>1</v>
      </c>
      <c r="C4" s="28"/>
      <c r="D4" s="97"/>
      <c r="E4" s="57"/>
      <c r="F4" s="60"/>
      <c r="G4" s="105"/>
      <c r="H4" s="101"/>
      <c r="I4" s="102"/>
    </row>
    <row r="5" spans="1:9" ht="15" x14ac:dyDescent="0.25">
      <c r="A5" s="87"/>
      <c r="B5" s="9" t="s">
        <v>2</v>
      </c>
      <c r="C5" s="28"/>
      <c r="D5" s="97"/>
      <c r="E5" s="57"/>
      <c r="F5" s="60"/>
      <c r="G5" s="105"/>
      <c r="H5" s="101"/>
      <c r="I5" s="102"/>
    </row>
    <row r="6" spans="1:9" ht="15.75" thickBot="1" x14ac:dyDescent="0.3">
      <c r="A6" s="87"/>
      <c r="B6" s="10" t="s">
        <v>3</v>
      </c>
      <c r="C6" s="29"/>
      <c r="D6" s="99"/>
      <c r="E6" s="58"/>
      <c r="F6" s="61"/>
      <c r="G6" s="106"/>
      <c r="H6" s="107"/>
      <c r="I6" s="103"/>
    </row>
    <row r="7" spans="1:9" ht="14.25" x14ac:dyDescent="0.2">
      <c r="A7" s="87">
        <v>2</v>
      </c>
      <c r="B7" s="8" t="s">
        <v>4</v>
      </c>
      <c r="C7" s="30"/>
      <c r="D7" s="96" t="s">
        <v>28</v>
      </c>
      <c r="E7" s="57" t="str">
        <f>IF(SUM(C7:C12)=0,"no material captured",C7+C8+C9+C10+C11+C12)</f>
        <v>no material captured</v>
      </c>
      <c r="F7" s="76" t="s">
        <v>39</v>
      </c>
      <c r="G7" s="68">
        <v>0.156</v>
      </c>
      <c r="H7" s="71">
        <f>H60*G7</f>
        <v>0</v>
      </c>
      <c r="I7" s="102" t="str">
        <f>IF(E7="no material captured","no material targeted",E7+H7)</f>
        <v>no material targeted</v>
      </c>
    </row>
    <row r="8" spans="1:9" ht="14.25" x14ac:dyDescent="0.2">
      <c r="A8" s="87"/>
      <c r="B8" s="8" t="s">
        <v>77</v>
      </c>
      <c r="C8" s="30"/>
      <c r="D8" s="96"/>
      <c r="E8" s="57"/>
      <c r="F8" s="88"/>
      <c r="G8" s="69"/>
      <c r="H8" s="101"/>
      <c r="I8" s="102"/>
    </row>
    <row r="9" spans="1:9" ht="14.25" x14ac:dyDescent="0.2">
      <c r="A9" s="87"/>
      <c r="B9" s="9" t="s">
        <v>5</v>
      </c>
      <c r="C9" s="31"/>
      <c r="D9" s="97"/>
      <c r="E9" s="57"/>
      <c r="F9" s="88"/>
      <c r="G9" s="69"/>
      <c r="H9" s="72"/>
      <c r="I9" s="102"/>
    </row>
    <row r="10" spans="1:9" ht="14.25" x14ac:dyDescent="0.2">
      <c r="A10" s="87"/>
      <c r="B10" s="9" t="s">
        <v>6</v>
      </c>
      <c r="C10" s="31"/>
      <c r="D10" s="97"/>
      <c r="E10" s="57"/>
      <c r="F10" s="88"/>
      <c r="G10" s="69"/>
      <c r="H10" s="72"/>
      <c r="I10" s="102"/>
    </row>
    <row r="11" spans="1:9" ht="14.25" x14ac:dyDescent="0.2">
      <c r="A11" s="87"/>
      <c r="B11" s="39" t="s">
        <v>51</v>
      </c>
      <c r="C11" s="34"/>
      <c r="D11" s="98"/>
      <c r="E11" s="57"/>
      <c r="F11" s="88"/>
      <c r="G11" s="69"/>
      <c r="H11" s="72"/>
      <c r="I11" s="102"/>
    </row>
    <row r="12" spans="1:9" ht="15" thickBot="1" x14ac:dyDescent="0.25">
      <c r="A12" s="87"/>
      <c r="B12" s="10" t="s">
        <v>7</v>
      </c>
      <c r="C12" s="32"/>
      <c r="D12" s="99"/>
      <c r="E12" s="58"/>
      <c r="F12" s="89"/>
      <c r="G12" s="70"/>
      <c r="H12" s="73"/>
      <c r="I12" s="103"/>
    </row>
    <row r="13" spans="1:9" ht="14.25" x14ac:dyDescent="0.2">
      <c r="A13" s="87">
        <v>3</v>
      </c>
      <c r="B13" s="11" t="s">
        <v>8</v>
      </c>
      <c r="C13" s="33"/>
      <c r="D13" s="53" t="s">
        <v>37</v>
      </c>
      <c r="E13" s="56" t="str">
        <f>IF(SUM(C13:C21)=0,"no material captured",C13+C14+C15+C16+C17+C18+C19+C20+C21)</f>
        <v>no material captured</v>
      </c>
      <c r="F13" s="76" t="str">
        <f>B21</f>
        <v>Other Scrap metal</v>
      </c>
      <c r="G13" s="68">
        <v>4.4999999999999998E-2</v>
      </c>
      <c r="H13" s="71">
        <f>H60*G13</f>
        <v>0</v>
      </c>
      <c r="I13" s="65" t="str">
        <f>IF(E13="no material captured","no material targeted",H13+E13)</f>
        <v>no material targeted</v>
      </c>
    </row>
    <row r="14" spans="1:9" ht="14.25" x14ac:dyDescent="0.2">
      <c r="A14" s="87"/>
      <c r="B14" s="9" t="s">
        <v>9</v>
      </c>
      <c r="C14" s="31"/>
      <c r="D14" s="54"/>
      <c r="E14" s="57"/>
      <c r="F14" s="88"/>
      <c r="G14" s="69"/>
      <c r="H14" s="72"/>
      <c r="I14" s="66"/>
    </row>
    <row r="15" spans="1:9" ht="14.25" x14ac:dyDescent="0.2">
      <c r="A15" s="87"/>
      <c r="B15" s="9" t="s">
        <v>10</v>
      </c>
      <c r="C15" s="31"/>
      <c r="D15" s="54"/>
      <c r="E15" s="57"/>
      <c r="F15" s="88"/>
      <c r="G15" s="69"/>
      <c r="H15" s="72"/>
      <c r="I15" s="66"/>
    </row>
    <row r="16" spans="1:9" ht="14.25" x14ac:dyDescent="0.2">
      <c r="A16" s="87"/>
      <c r="B16" s="9" t="s">
        <v>19</v>
      </c>
      <c r="C16" s="34"/>
      <c r="D16" s="54"/>
      <c r="E16" s="57"/>
      <c r="F16" s="88"/>
      <c r="G16" s="69"/>
      <c r="H16" s="72"/>
      <c r="I16" s="66"/>
    </row>
    <row r="17" spans="1:9" ht="14.25" x14ac:dyDescent="0.2">
      <c r="A17" s="87"/>
      <c r="B17" s="39" t="s">
        <v>49</v>
      </c>
      <c r="C17" s="34"/>
      <c r="D17" s="54"/>
      <c r="E17" s="57"/>
      <c r="F17" s="88"/>
      <c r="G17" s="69"/>
      <c r="H17" s="72"/>
      <c r="I17" s="66"/>
    </row>
    <row r="18" spans="1:9" ht="14.25" x14ac:dyDescent="0.2">
      <c r="A18" s="87"/>
      <c r="B18" s="39" t="s">
        <v>48</v>
      </c>
      <c r="C18" s="34"/>
      <c r="D18" s="54"/>
      <c r="E18" s="57"/>
      <c r="F18" s="88"/>
      <c r="G18" s="69"/>
      <c r="H18" s="72"/>
      <c r="I18" s="66"/>
    </row>
    <row r="19" spans="1:9" ht="14.25" x14ac:dyDescent="0.2">
      <c r="A19" s="87"/>
      <c r="B19" s="39" t="s">
        <v>55</v>
      </c>
      <c r="C19" s="34"/>
      <c r="D19" s="54"/>
      <c r="E19" s="57"/>
      <c r="F19" s="88"/>
      <c r="G19" s="69"/>
      <c r="H19" s="72"/>
      <c r="I19" s="66"/>
    </row>
    <row r="20" spans="1:9" ht="14.25" x14ac:dyDescent="0.2">
      <c r="A20" s="87"/>
      <c r="B20" s="39" t="s">
        <v>54</v>
      </c>
      <c r="C20" s="34"/>
      <c r="D20" s="54"/>
      <c r="E20" s="57"/>
      <c r="F20" s="88"/>
      <c r="G20" s="69"/>
      <c r="H20" s="72"/>
      <c r="I20" s="66"/>
    </row>
    <row r="21" spans="1:9" ht="15" thickBot="1" x14ac:dyDescent="0.25">
      <c r="A21" s="87"/>
      <c r="B21" s="10" t="s">
        <v>18</v>
      </c>
      <c r="C21" s="32"/>
      <c r="D21" s="55"/>
      <c r="E21" s="58"/>
      <c r="F21" s="89"/>
      <c r="G21" s="70"/>
      <c r="H21" s="73"/>
      <c r="I21" s="67"/>
    </row>
    <row r="22" spans="1:9" ht="15" thickBot="1" x14ac:dyDescent="0.25">
      <c r="A22" s="93">
        <v>4</v>
      </c>
      <c r="B22" s="14" t="s">
        <v>65</v>
      </c>
      <c r="C22" s="45"/>
      <c r="D22" s="83" t="s">
        <v>29</v>
      </c>
      <c r="E22" s="90" t="str">
        <f>IF(SUM(C22+C23)=0,"no material captured",C22+C23)</f>
        <v>no material captured</v>
      </c>
      <c r="F22" s="76" t="str">
        <f>B23</f>
        <v>Textiles &amp; footwear</v>
      </c>
      <c r="G22" s="68">
        <v>5.2999999999999999E-2</v>
      </c>
      <c r="H22" s="112">
        <f>H60*G22</f>
        <v>0</v>
      </c>
      <c r="I22" s="65" t="str">
        <f>IF(E22="no material captured","no material targeted",H22+E22)</f>
        <v>no material targeted</v>
      </c>
    </row>
    <row r="23" spans="1:9" ht="24" customHeight="1" thickBot="1" x14ac:dyDescent="0.25">
      <c r="A23" s="93"/>
      <c r="B23" s="12" t="s">
        <v>12</v>
      </c>
      <c r="C23" s="35"/>
      <c r="D23" s="75"/>
      <c r="E23" s="86"/>
      <c r="F23" s="77"/>
      <c r="G23" s="111"/>
      <c r="H23" s="85"/>
      <c r="I23" s="86"/>
    </row>
    <row r="24" spans="1:9" ht="24" customHeight="1" thickTop="1" thickBot="1" x14ac:dyDescent="0.25">
      <c r="A24" s="92">
        <v>5</v>
      </c>
      <c r="B24" s="13" t="s">
        <v>57</v>
      </c>
      <c r="C24" s="36"/>
      <c r="D24" s="83"/>
      <c r="E24" s="90" t="str">
        <f>IF(SUM(C24:C32)=0,"no material captured", C24+C25+C26+C27+C28+C29+C30+C31+C32)</f>
        <v>no material captured</v>
      </c>
      <c r="F24" s="108" t="str">
        <f>B32</f>
        <v>Plastics</v>
      </c>
      <c r="G24" s="114">
        <v>0.19800000000000001</v>
      </c>
      <c r="H24" s="117">
        <f>H60*G24</f>
        <v>0</v>
      </c>
      <c r="I24" s="120" t="str">
        <f>IF(E24="no material captured","no material targeted",H24+E24)</f>
        <v>no material targeted</v>
      </c>
    </row>
    <row r="25" spans="1:9" ht="24" customHeight="1" thickBot="1" x14ac:dyDescent="0.25">
      <c r="A25" s="92"/>
      <c r="B25" s="13" t="s">
        <v>58</v>
      </c>
      <c r="C25" s="36"/>
      <c r="D25" s="94"/>
      <c r="E25" s="66"/>
      <c r="F25" s="109"/>
      <c r="G25" s="115"/>
      <c r="H25" s="118"/>
      <c r="I25" s="121"/>
    </row>
    <row r="26" spans="1:9" ht="24" customHeight="1" thickBot="1" x14ac:dyDescent="0.25">
      <c r="A26" s="92"/>
      <c r="B26" s="13" t="s">
        <v>59</v>
      </c>
      <c r="C26" s="36"/>
      <c r="D26" s="94"/>
      <c r="E26" s="66"/>
      <c r="F26" s="109"/>
      <c r="G26" s="115"/>
      <c r="H26" s="118"/>
      <c r="I26" s="121"/>
    </row>
    <row r="27" spans="1:9" ht="24" customHeight="1" thickBot="1" x14ac:dyDescent="0.25">
      <c r="A27" s="92"/>
      <c r="B27" s="44" t="s">
        <v>60</v>
      </c>
      <c r="C27" s="43"/>
      <c r="D27" s="94"/>
      <c r="E27" s="66"/>
      <c r="F27" s="109"/>
      <c r="G27" s="115"/>
      <c r="H27" s="118"/>
      <c r="I27" s="121"/>
    </row>
    <row r="28" spans="1:9" ht="24" customHeight="1" thickBot="1" x14ac:dyDescent="0.25">
      <c r="A28" s="92"/>
      <c r="B28" s="44" t="s">
        <v>61</v>
      </c>
      <c r="C28" s="43"/>
      <c r="D28" s="94"/>
      <c r="E28" s="66"/>
      <c r="F28" s="109"/>
      <c r="G28" s="115"/>
      <c r="H28" s="118"/>
      <c r="I28" s="121"/>
    </row>
    <row r="29" spans="1:9" ht="24" customHeight="1" thickBot="1" x14ac:dyDescent="0.25">
      <c r="A29" s="92"/>
      <c r="B29" s="44" t="s">
        <v>62</v>
      </c>
      <c r="C29" s="43"/>
      <c r="D29" s="94"/>
      <c r="E29" s="66"/>
      <c r="F29" s="109"/>
      <c r="G29" s="115"/>
      <c r="H29" s="118"/>
      <c r="I29" s="121"/>
    </row>
    <row r="30" spans="1:9" ht="24" customHeight="1" thickBot="1" x14ac:dyDescent="0.25">
      <c r="A30" s="92"/>
      <c r="B30" s="44" t="s">
        <v>63</v>
      </c>
      <c r="C30" s="43"/>
      <c r="D30" s="94"/>
      <c r="E30" s="66"/>
      <c r="F30" s="109"/>
      <c r="G30" s="115"/>
      <c r="H30" s="118"/>
      <c r="I30" s="121"/>
    </row>
    <row r="31" spans="1:9" ht="24" customHeight="1" thickBot="1" x14ac:dyDescent="0.25">
      <c r="A31" s="92"/>
      <c r="B31" s="13" t="s">
        <v>67</v>
      </c>
      <c r="C31" s="35"/>
      <c r="D31" s="94"/>
      <c r="E31" s="66"/>
      <c r="F31" s="109"/>
      <c r="G31" s="115"/>
      <c r="H31" s="118"/>
      <c r="I31" s="121"/>
    </row>
    <row r="32" spans="1:9" ht="24" customHeight="1" thickBot="1" x14ac:dyDescent="0.25">
      <c r="A32" s="92"/>
      <c r="B32" s="13" t="s">
        <v>11</v>
      </c>
      <c r="C32" s="36"/>
      <c r="D32" s="95"/>
      <c r="E32" s="86"/>
      <c r="F32" s="110"/>
      <c r="G32" s="116"/>
      <c r="H32" s="119"/>
      <c r="I32" s="122"/>
    </row>
    <row r="33" spans="1:9" ht="24" customHeight="1" thickBot="1" x14ac:dyDescent="0.25">
      <c r="A33" s="4"/>
      <c r="B33" s="13" t="s">
        <v>14</v>
      </c>
      <c r="C33" s="36"/>
      <c r="D33" s="83" t="s">
        <v>32</v>
      </c>
      <c r="E33" s="90" t="str">
        <f>IF(SUM(C33:C37)=0,"no material captured",C33+C34+C35+C36+C37)</f>
        <v>no material captured</v>
      </c>
      <c r="F33" s="76" t="str">
        <f>B37</f>
        <v>Other compostable waste</v>
      </c>
      <c r="G33" s="69">
        <v>0.26500000000000001</v>
      </c>
      <c r="H33" s="113">
        <f>H60*G33</f>
        <v>0</v>
      </c>
      <c r="I33" s="41"/>
    </row>
    <row r="34" spans="1:9" ht="14.25" customHeight="1" x14ac:dyDescent="0.2">
      <c r="A34" s="87">
        <v>6</v>
      </c>
      <c r="B34" s="11" t="s">
        <v>56</v>
      </c>
      <c r="C34" s="33"/>
      <c r="D34" s="79"/>
      <c r="E34" s="85"/>
      <c r="F34" s="91"/>
      <c r="G34" s="85"/>
      <c r="H34" s="85"/>
      <c r="I34" s="100" t="str">
        <f>IF(E33="no material captured","no material targeted",H33+E33)</f>
        <v>no material targeted</v>
      </c>
    </row>
    <row r="35" spans="1:9" ht="14.25" x14ac:dyDescent="0.2">
      <c r="A35" s="87"/>
      <c r="B35" s="40" t="s">
        <v>66</v>
      </c>
      <c r="C35" s="37"/>
      <c r="D35" s="79"/>
      <c r="E35" s="85"/>
      <c r="F35" s="91"/>
      <c r="G35" s="85"/>
      <c r="H35" s="85"/>
      <c r="I35" s="100"/>
    </row>
    <row r="36" spans="1:9" ht="14.25" x14ac:dyDescent="0.2">
      <c r="A36" s="87"/>
      <c r="B36" s="40" t="s">
        <v>70</v>
      </c>
      <c r="C36" s="37"/>
      <c r="D36" s="79"/>
      <c r="E36" s="85"/>
      <c r="F36" s="91"/>
      <c r="G36" s="85"/>
      <c r="H36" s="85"/>
      <c r="I36" s="100"/>
    </row>
    <row r="37" spans="1:9" ht="15" thickBot="1" x14ac:dyDescent="0.25">
      <c r="A37" s="87"/>
      <c r="B37" s="10" t="s">
        <v>15</v>
      </c>
      <c r="C37" s="32"/>
      <c r="D37" s="75"/>
      <c r="E37" s="86"/>
      <c r="F37" s="77"/>
      <c r="G37" s="86"/>
      <c r="H37" s="86"/>
      <c r="I37" s="67"/>
    </row>
    <row r="38" spans="1:9" ht="14.25" x14ac:dyDescent="0.2">
      <c r="A38" s="87">
        <v>7</v>
      </c>
      <c r="B38" s="11" t="s">
        <v>16</v>
      </c>
      <c r="C38" s="33"/>
      <c r="D38" s="53" t="s">
        <v>33</v>
      </c>
      <c r="E38" s="56" t="str">
        <f>IF(SUM(C38:C42)=0,"no material captured",C38+C39+C40+C41+C42)</f>
        <v>no material captured</v>
      </c>
      <c r="F38" s="76" t="str">
        <f>B38</f>
        <v>Wood</v>
      </c>
      <c r="G38" s="68">
        <v>0.14799999999999999</v>
      </c>
      <c r="H38" s="71">
        <f>H60*G38</f>
        <v>0</v>
      </c>
      <c r="I38" s="100" t="str">
        <f>IF(E38="no material captured","no material targeted",H38+E38)</f>
        <v>no material targeted</v>
      </c>
    </row>
    <row r="39" spans="1:9" ht="14.25" x14ac:dyDescent="0.2">
      <c r="A39" s="87"/>
      <c r="B39" s="40" t="s">
        <v>76</v>
      </c>
      <c r="C39" s="37"/>
      <c r="D39" s="54"/>
      <c r="E39" s="57"/>
      <c r="F39" s="88"/>
      <c r="G39" s="69"/>
      <c r="H39" s="101"/>
      <c r="I39" s="100"/>
    </row>
    <row r="40" spans="1:9" ht="14.25" x14ac:dyDescent="0.2">
      <c r="A40" s="87"/>
      <c r="B40" s="40" t="s">
        <v>52</v>
      </c>
      <c r="C40" s="37"/>
      <c r="D40" s="54"/>
      <c r="E40" s="57"/>
      <c r="F40" s="88"/>
      <c r="G40" s="69"/>
      <c r="H40" s="101"/>
      <c r="I40" s="100"/>
    </row>
    <row r="41" spans="1:9" ht="14.25" x14ac:dyDescent="0.2">
      <c r="A41" s="87"/>
      <c r="B41" s="40" t="s">
        <v>53</v>
      </c>
      <c r="C41" s="37"/>
      <c r="D41" s="54"/>
      <c r="E41" s="57"/>
      <c r="F41" s="88"/>
      <c r="G41" s="69"/>
      <c r="H41" s="101"/>
      <c r="I41" s="100"/>
    </row>
    <row r="42" spans="1:9" ht="15" thickBot="1" x14ac:dyDescent="0.25">
      <c r="A42" s="87"/>
      <c r="B42" s="10" t="s">
        <v>0</v>
      </c>
      <c r="C42" s="32"/>
      <c r="D42" s="55"/>
      <c r="E42" s="58"/>
      <c r="F42" s="89"/>
      <c r="G42" s="70"/>
      <c r="H42" s="73"/>
      <c r="I42" s="67"/>
    </row>
    <row r="43" spans="1:9" ht="15" thickBot="1" x14ac:dyDescent="0.25">
      <c r="A43" s="38"/>
      <c r="B43" s="14" t="s">
        <v>68</v>
      </c>
      <c r="C43" s="45"/>
      <c r="D43" s="83" t="s">
        <v>34</v>
      </c>
      <c r="E43" s="74" t="str">
        <f>IF(SUM(C44+C43)=0,"no material captured",C44+C43)</f>
        <v>no material captured</v>
      </c>
      <c r="F43" s="76" t="str">
        <f>B44</f>
        <v>Rubble</v>
      </c>
      <c r="G43" s="68">
        <v>2.9000000000000001E-2</v>
      </c>
      <c r="H43" s="78">
        <f>H60*G43</f>
        <v>0</v>
      </c>
      <c r="I43" s="65" t="str">
        <f>IF(E43="no material captured","no material targeted",H43+E43)</f>
        <v>no material targeted</v>
      </c>
    </row>
    <row r="44" spans="1:9" ht="15" thickBot="1" x14ac:dyDescent="0.25">
      <c r="A44" s="4">
        <v>8</v>
      </c>
      <c r="B44" s="12" t="s">
        <v>17</v>
      </c>
      <c r="C44" s="35"/>
      <c r="D44" s="75"/>
      <c r="E44" s="75"/>
      <c r="F44" s="77"/>
      <c r="G44" s="84"/>
      <c r="H44" s="75"/>
      <c r="I44" s="86"/>
    </row>
    <row r="45" spans="1:9" ht="15" thickBot="1" x14ac:dyDescent="0.25">
      <c r="A45" s="4"/>
      <c r="B45" s="13" t="s">
        <v>71</v>
      </c>
      <c r="C45" s="36"/>
      <c r="D45" s="83" t="s">
        <v>30</v>
      </c>
      <c r="E45" s="90" t="str">
        <f>IF(SUM(C45:C49)=0,"no material captured",C45+C46+C47+C48+C49)</f>
        <v>no material captured</v>
      </c>
      <c r="F45" s="76" t="str">
        <f>B47</f>
        <v>WEEE - Large Domestic Appliances</v>
      </c>
      <c r="G45" s="68">
        <v>1.0999999999999999E-2</v>
      </c>
      <c r="H45" s="78">
        <f>H60*G45</f>
        <v>0</v>
      </c>
      <c r="I45" s="65" t="str">
        <f>IF(E45="no material captured","no material targeted",H45+E45)</f>
        <v>no material targeted</v>
      </c>
    </row>
    <row r="46" spans="1:9" ht="14.25" customHeight="1" x14ac:dyDescent="0.2">
      <c r="A46" s="4">
        <v>9</v>
      </c>
      <c r="B46" s="11" t="s">
        <v>72</v>
      </c>
      <c r="C46" s="33"/>
      <c r="D46" s="79"/>
      <c r="E46" s="85"/>
      <c r="F46" s="91"/>
      <c r="G46" s="85"/>
      <c r="H46" s="79"/>
      <c r="I46" s="85"/>
    </row>
    <row r="47" spans="1:9" ht="14.25" x14ac:dyDescent="0.2">
      <c r="A47" s="4"/>
      <c r="B47" s="9" t="s">
        <v>74</v>
      </c>
      <c r="C47" s="31"/>
      <c r="D47" s="79"/>
      <c r="E47" s="85"/>
      <c r="F47" s="91"/>
      <c r="G47" s="85"/>
      <c r="H47" s="79"/>
      <c r="I47" s="85"/>
    </row>
    <row r="48" spans="1:9" ht="14.25" x14ac:dyDescent="0.2">
      <c r="A48" s="4"/>
      <c r="B48" s="9" t="s">
        <v>75</v>
      </c>
      <c r="C48" s="31"/>
      <c r="D48" s="79"/>
      <c r="E48" s="85"/>
      <c r="F48" s="91"/>
      <c r="G48" s="85"/>
      <c r="H48" s="79"/>
      <c r="I48" s="85"/>
    </row>
    <row r="49" spans="1:9" ht="23.25" thickBot="1" x14ac:dyDescent="0.25">
      <c r="A49" s="4"/>
      <c r="B49" s="10" t="s">
        <v>73</v>
      </c>
      <c r="C49" s="32"/>
      <c r="D49" s="75"/>
      <c r="E49" s="86"/>
      <c r="F49" s="77"/>
      <c r="G49" s="86"/>
      <c r="H49" s="75"/>
      <c r="I49" s="86"/>
    </row>
    <row r="50" spans="1:9" ht="14.25" x14ac:dyDescent="0.2">
      <c r="A50" s="4">
        <v>10</v>
      </c>
      <c r="B50" s="11" t="s">
        <v>20</v>
      </c>
      <c r="C50" s="33"/>
      <c r="D50" s="53" t="s">
        <v>31</v>
      </c>
      <c r="E50" s="56" t="str">
        <f>IF(SUM(C50:C53)=0,"no material captured",C50+C51+C52+C53)</f>
        <v>no material captured</v>
      </c>
      <c r="F50" s="59" t="str">
        <f>B50</f>
        <v>Automotive batteries</v>
      </c>
      <c r="G50" s="68">
        <v>8.0000000000000002E-3</v>
      </c>
      <c r="H50" s="71">
        <f>H60*G50</f>
        <v>0</v>
      </c>
      <c r="I50" s="65" t="str">
        <f>IF(E50="no material captured","no material targeted",H50+E50)</f>
        <v>no material targeted</v>
      </c>
    </row>
    <row r="51" spans="1:9" ht="14.25" x14ac:dyDescent="0.2">
      <c r="A51" s="4"/>
      <c r="B51" s="9" t="s">
        <v>24</v>
      </c>
      <c r="C51" s="31"/>
      <c r="D51" s="54"/>
      <c r="E51" s="57"/>
      <c r="F51" s="60"/>
      <c r="G51" s="69"/>
      <c r="H51" s="72"/>
      <c r="I51" s="66"/>
    </row>
    <row r="52" spans="1:9" ht="14.25" x14ac:dyDescent="0.2">
      <c r="A52" s="4"/>
      <c r="B52" s="9" t="s">
        <v>23</v>
      </c>
      <c r="C52" s="37"/>
      <c r="D52" s="54"/>
      <c r="E52" s="57"/>
      <c r="F52" s="60"/>
      <c r="G52" s="69"/>
      <c r="H52" s="72"/>
      <c r="I52" s="66"/>
    </row>
    <row r="53" spans="1:9" ht="23.25" thickBot="1" x14ac:dyDescent="0.25">
      <c r="A53" s="4"/>
      <c r="B53" s="10" t="s">
        <v>21</v>
      </c>
      <c r="C53" s="32"/>
      <c r="D53" s="55"/>
      <c r="E53" s="58"/>
      <c r="F53" s="61"/>
      <c r="G53" s="70"/>
      <c r="H53" s="73"/>
      <c r="I53" s="67"/>
    </row>
    <row r="54" spans="1:9" ht="14.25" x14ac:dyDescent="0.2">
      <c r="A54" s="4">
        <v>11</v>
      </c>
      <c r="B54" s="11" t="s">
        <v>22</v>
      </c>
      <c r="C54" s="33"/>
      <c r="D54" s="53" t="s">
        <v>36</v>
      </c>
      <c r="E54" s="56" t="str">
        <f>IF(SUM(C54:C59)=0,"no material captured",C54+C55+C56+C57+C58+C59)</f>
        <v>no material captured</v>
      </c>
      <c r="F54" s="59" t="str">
        <f>B55</f>
        <v>Other materials</v>
      </c>
      <c r="G54" s="62">
        <v>1.7000000000000001E-2</v>
      </c>
      <c r="H54" s="71">
        <f>H60*G54</f>
        <v>0</v>
      </c>
      <c r="I54" s="80" t="str">
        <f>IF(E54="no material captured","no material targeted",H54+E54)</f>
        <v>no material targeted</v>
      </c>
    </row>
    <row r="55" spans="1:9" ht="14.25" x14ac:dyDescent="0.2">
      <c r="A55" s="4"/>
      <c r="B55" s="9" t="s">
        <v>25</v>
      </c>
      <c r="C55" s="31"/>
      <c r="D55" s="54"/>
      <c r="E55" s="57"/>
      <c r="F55" s="60"/>
      <c r="G55" s="63"/>
      <c r="H55" s="72"/>
      <c r="I55" s="81"/>
    </row>
    <row r="56" spans="1:9" ht="14.25" x14ac:dyDescent="0.2">
      <c r="A56" s="4"/>
      <c r="B56" s="40" t="s">
        <v>64</v>
      </c>
      <c r="C56" s="34"/>
      <c r="D56" s="54"/>
      <c r="E56" s="57"/>
      <c r="F56" s="60"/>
      <c r="G56" s="63"/>
      <c r="H56" s="72"/>
      <c r="I56" s="81"/>
    </row>
    <row r="57" spans="1:9" ht="14.25" x14ac:dyDescent="0.2">
      <c r="A57" s="4"/>
      <c r="B57" s="40" t="s">
        <v>50</v>
      </c>
      <c r="C57" s="34"/>
      <c r="D57" s="54"/>
      <c r="E57" s="57"/>
      <c r="F57" s="60"/>
      <c r="G57" s="63"/>
      <c r="H57" s="72"/>
      <c r="I57" s="81"/>
    </row>
    <row r="58" spans="1:9" ht="14.25" x14ac:dyDescent="0.2">
      <c r="A58" s="4"/>
      <c r="B58" s="40" t="s">
        <v>69</v>
      </c>
      <c r="C58" s="34"/>
      <c r="D58" s="54"/>
      <c r="E58" s="57"/>
      <c r="F58" s="60"/>
      <c r="G58" s="63"/>
      <c r="H58" s="72"/>
      <c r="I58" s="81"/>
    </row>
    <row r="59" spans="1:9" ht="15" thickBot="1" x14ac:dyDescent="0.25">
      <c r="A59" s="4"/>
      <c r="B59" s="14" t="s">
        <v>13</v>
      </c>
      <c r="C59" s="32"/>
      <c r="D59" s="55"/>
      <c r="E59" s="58"/>
      <c r="F59" s="61"/>
      <c r="G59" s="64"/>
      <c r="H59" s="73"/>
      <c r="I59" s="82"/>
    </row>
    <row r="60" spans="1:9" ht="15.75" thickBot="1" x14ac:dyDescent="0.3">
      <c r="B60" s="12" t="s">
        <v>26</v>
      </c>
      <c r="C60" s="19">
        <f>SUM(C3:C59)</f>
        <v>0</v>
      </c>
      <c r="D60" s="20"/>
      <c r="E60" s="19"/>
      <c r="F60" s="21"/>
      <c r="G60" s="17">
        <f>SUM(G3:G59)</f>
        <v>1</v>
      </c>
      <c r="H60" s="25"/>
      <c r="I60" s="18"/>
    </row>
    <row r="61" spans="1:9" ht="15" x14ac:dyDescent="0.25">
      <c r="B61" s="42"/>
      <c r="C61" s="46"/>
      <c r="D61" s="47"/>
      <c r="E61" s="46"/>
      <c r="F61" s="48"/>
      <c r="G61" s="49"/>
      <c r="H61" s="51"/>
      <c r="I61" s="50"/>
    </row>
    <row r="62" spans="1:9" x14ac:dyDescent="0.2">
      <c r="B62" s="16" t="s">
        <v>47</v>
      </c>
    </row>
    <row r="63" spans="1:9" x14ac:dyDescent="0.2">
      <c r="B63" s="16" t="s">
        <v>46</v>
      </c>
    </row>
    <row r="64" spans="1:9" x14ac:dyDescent="0.2">
      <c r="B64" s="16" t="s">
        <v>81</v>
      </c>
      <c r="E64" s="52" t="s">
        <v>82</v>
      </c>
    </row>
  </sheetData>
  <mergeCells count="73">
    <mergeCell ref="I43:I44"/>
    <mergeCell ref="I45:I49"/>
    <mergeCell ref="G24:G32"/>
    <mergeCell ref="H24:H32"/>
    <mergeCell ref="I24:I32"/>
    <mergeCell ref="I38:I42"/>
    <mergeCell ref="F33:F37"/>
    <mergeCell ref="G22:G23"/>
    <mergeCell ref="H22:H23"/>
    <mergeCell ref="I22:I23"/>
    <mergeCell ref="G33:G37"/>
    <mergeCell ref="H33:H37"/>
    <mergeCell ref="I13:I21"/>
    <mergeCell ref="G7:G12"/>
    <mergeCell ref="H7:H12"/>
    <mergeCell ref="F22:F23"/>
    <mergeCell ref="E24:E32"/>
    <mergeCell ref="F24:F32"/>
    <mergeCell ref="D3:D6"/>
    <mergeCell ref="E3:E6"/>
    <mergeCell ref="F3:F6"/>
    <mergeCell ref="I34:I37"/>
    <mergeCell ref="G38:G42"/>
    <mergeCell ref="H38:H42"/>
    <mergeCell ref="I3:I6"/>
    <mergeCell ref="G3:G6"/>
    <mergeCell ref="H3:H6"/>
    <mergeCell ref="I7:I12"/>
    <mergeCell ref="D13:D21"/>
    <mergeCell ref="E13:E21"/>
    <mergeCell ref="F13:F21"/>
    <mergeCell ref="G13:G21"/>
    <mergeCell ref="H13:H21"/>
    <mergeCell ref="A7:A12"/>
    <mergeCell ref="D7:D12"/>
    <mergeCell ref="E7:E12"/>
    <mergeCell ref="F7:F12"/>
    <mergeCell ref="A34:A37"/>
    <mergeCell ref="E33:E37"/>
    <mergeCell ref="D33:D37"/>
    <mergeCell ref="A3:A6"/>
    <mergeCell ref="A24:A32"/>
    <mergeCell ref="A22:A23"/>
    <mergeCell ref="D22:D23"/>
    <mergeCell ref="D24:D32"/>
    <mergeCell ref="E22:E23"/>
    <mergeCell ref="A13:A21"/>
    <mergeCell ref="A38:A42"/>
    <mergeCell ref="D38:D42"/>
    <mergeCell ref="E38:E42"/>
    <mergeCell ref="F38:F42"/>
    <mergeCell ref="E45:E49"/>
    <mergeCell ref="F45:F49"/>
    <mergeCell ref="H50:H53"/>
    <mergeCell ref="E43:E44"/>
    <mergeCell ref="F43:F44"/>
    <mergeCell ref="H45:H49"/>
    <mergeCell ref="I54:I59"/>
    <mergeCell ref="D43:D44"/>
    <mergeCell ref="D45:D49"/>
    <mergeCell ref="G43:G44"/>
    <mergeCell ref="G45:G49"/>
    <mergeCell ref="H43:H44"/>
    <mergeCell ref="D54:D59"/>
    <mergeCell ref="E54:E59"/>
    <mergeCell ref="F54:F59"/>
    <mergeCell ref="G54:G59"/>
    <mergeCell ref="I50:I53"/>
    <mergeCell ref="D50:D53"/>
    <mergeCell ref="E50:E53"/>
    <mergeCell ref="F50:F53"/>
    <mergeCell ref="G50:G53"/>
    <mergeCell ref="H54:H59"/>
  </mergeCells>
  <phoneticPr fontId="0" type="noConversion"/>
  <pageMargins left="0.75" right="0.75" top="1" bottom="1" header="0.5" footer="0.5"/>
  <pageSetup paperSize="9" scale="44" orientation="landscape" r:id="rId1"/>
  <headerFooter alignWithMargins="0"/>
  <ignoredErrors>
    <ignoredError sqref="H33" emptyCellReferenc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opLeftCell="A46" workbookViewId="0">
      <selection activeCell="K62" sqref="K62"/>
    </sheetView>
  </sheetViews>
  <sheetFormatPr defaultRowHeight="12.75" x14ac:dyDescent="0.2"/>
  <cols>
    <col min="2" max="2" width="29.140625" customWidth="1"/>
    <col min="3" max="3" width="20.5703125" customWidth="1"/>
    <col min="4" max="4" width="19" style="1" customWidth="1"/>
    <col min="5" max="5" width="20.85546875" customWidth="1"/>
    <col min="6" max="6" width="19" style="3" customWidth="1"/>
    <col min="7" max="7" width="15.7109375" customWidth="1"/>
    <col min="8" max="8" width="20.140625" style="2" customWidth="1"/>
    <col min="9" max="9" width="18.5703125" style="2" customWidth="1"/>
  </cols>
  <sheetData>
    <row r="1" spans="1:9" ht="38.25" customHeight="1" thickBot="1" x14ac:dyDescent="0.3">
      <c r="B1" s="15" t="s">
        <v>78</v>
      </c>
    </row>
    <row r="2" spans="1:9" s="1" customFormat="1" ht="73.5" customHeight="1" thickBot="1" x14ac:dyDescent="0.25">
      <c r="B2" s="5" t="s">
        <v>80</v>
      </c>
      <c r="C2" s="26" t="s">
        <v>44</v>
      </c>
      <c r="D2" s="6" t="s">
        <v>79</v>
      </c>
      <c r="E2" s="22" t="s">
        <v>41</v>
      </c>
      <c r="F2" s="23" t="s">
        <v>42</v>
      </c>
      <c r="G2" s="6" t="s">
        <v>40</v>
      </c>
      <c r="H2" s="7" t="s">
        <v>45</v>
      </c>
      <c r="I2" s="24" t="s">
        <v>43</v>
      </c>
    </row>
    <row r="3" spans="1:9" ht="15" x14ac:dyDescent="0.25">
      <c r="A3" s="87">
        <v>1</v>
      </c>
      <c r="B3" s="8" t="s">
        <v>35</v>
      </c>
      <c r="C3" s="27"/>
      <c r="D3" s="96" t="s">
        <v>27</v>
      </c>
      <c r="E3" s="57">
        <f>IF(SUM(C3:C6)=0,"no material captured",C3+C4+C5+C6)</f>
        <v>500</v>
      </c>
      <c r="F3" s="59" t="s">
        <v>38</v>
      </c>
      <c r="G3" s="104">
        <v>7.0000000000000007E-2</v>
      </c>
      <c r="H3" s="101">
        <f>H60*G3</f>
        <v>1050</v>
      </c>
      <c r="I3" s="102">
        <f>IF(E3="no material captured","no material targeted",E3+H3)</f>
        <v>1550</v>
      </c>
    </row>
    <row r="4" spans="1:9" ht="15" x14ac:dyDescent="0.25">
      <c r="A4" s="87"/>
      <c r="B4" s="9" t="s">
        <v>1</v>
      </c>
      <c r="C4" s="28"/>
      <c r="D4" s="97"/>
      <c r="E4" s="57"/>
      <c r="F4" s="60"/>
      <c r="G4" s="105"/>
      <c r="H4" s="101"/>
      <c r="I4" s="102"/>
    </row>
    <row r="5" spans="1:9" ht="15" x14ac:dyDescent="0.25">
      <c r="A5" s="87"/>
      <c r="B5" s="9" t="s">
        <v>2</v>
      </c>
      <c r="C5" s="28"/>
      <c r="D5" s="97"/>
      <c r="E5" s="57"/>
      <c r="F5" s="60"/>
      <c r="G5" s="105"/>
      <c r="H5" s="101"/>
      <c r="I5" s="102"/>
    </row>
    <row r="6" spans="1:9" ht="15.75" thickBot="1" x14ac:dyDescent="0.3">
      <c r="A6" s="87"/>
      <c r="B6" s="10" t="s">
        <v>3</v>
      </c>
      <c r="C6" s="29">
        <v>500</v>
      </c>
      <c r="D6" s="99"/>
      <c r="E6" s="58"/>
      <c r="F6" s="61"/>
      <c r="G6" s="106"/>
      <c r="H6" s="107"/>
      <c r="I6" s="103"/>
    </row>
    <row r="7" spans="1:9" ht="14.25" x14ac:dyDescent="0.2">
      <c r="A7" s="87">
        <v>2</v>
      </c>
      <c r="B7" s="8" t="s">
        <v>4</v>
      </c>
      <c r="C7" s="30"/>
      <c r="D7" s="96" t="s">
        <v>28</v>
      </c>
      <c r="E7" s="57">
        <f>IF(SUM(C7:C12)=0,"no material captured",C7+C8+C9+C10+C11+C12)</f>
        <v>1500</v>
      </c>
      <c r="F7" s="76" t="s">
        <v>39</v>
      </c>
      <c r="G7" s="68">
        <v>0.156</v>
      </c>
      <c r="H7" s="71">
        <f>H60*G7</f>
        <v>2340</v>
      </c>
      <c r="I7" s="102">
        <f>IF(E7="no material captured","no material targeted",E7+H7)</f>
        <v>3840</v>
      </c>
    </row>
    <row r="8" spans="1:9" ht="14.25" x14ac:dyDescent="0.2">
      <c r="A8" s="87"/>
      <c r="B8" s="8" t="s">
        <v>77</v>
      </c>
      <c r="C8" s="30"/>
      <c r="D8" s="96"/>
      <c r="E8" s="57"/>
      <c r="F8" s="88"/>
      <c r="G8" s="69"/>
      <c r="H8" s="101"/>
      <c r="I8" s="102"/>
    </row>
    <row r="9" spans="1:9" ht="14.25" x14ac:dyDescent="0.2">
      <c r="A9" s="87"/>
      <c r="B9" s="9" t="s">
        <v>5</v>
      </c>
      <c r="C9" s="31"/>
      <c r="D9" s="97"/>
      <c r="E9" s="57"/>
      <c r="F9" s="88"/>
      <c r="G9" s="69"/>
      <c r="H9" s="72"/>
      <c r="I9" s="102"/>
    </row>
    <row r="10" spans="1:9" ht="14.25" x14ac:dyDescent="0.2">
      <c r="A10" s="87"/>
      <c r="B10" s="9" t="s">
        <v>6</v>
      </c>
      <c r="C10" s="31"/>
      <c r="D10" s="97"/>
      <c r="E10" s="57"/>
      <c r="F10" s="88"/>
      <c r="G10" s="69"/>
      <c r="H10" s="72"/>
      <c r="I10" s="102"/>
    </row>
    <row r="11" spans="1:9" ht="14.25" x14ac:dyDescent="0.2">
      <c r="A11" s="87"/>
      <c r="B11" s="39" t="s">
        <v>51</v>
      </c>
      <c r="C11" s="34"/>
      <c r="D11" s="98"/>
      <c r="E11" s="57"/>
      <c r="F11" s="88"/>
      <c r="G11" s="69"/>
      <c r="H11" s="72"/>
      <c r="I11" s="102"/>
    </row>
    <row r="12" spans="1:9" ht="15" thickBot="1" x14ac:dyDescent="0.25">
      <c r="A12" s="87"/>
      <c r="B12" s="10" t="s">
        <v>7</v>
      </c>
      <c r="C12" s="32">
        <v>1500</v>
      </c>
      <c r="D12" s="99"/>
      <c r="E12" s="58"/>
      <c r="F12" s="89"/>
      <c r="G12" s="70"/>
      <c r="H12" s="73"/>
      <c r="I12" s="103"/>
    </row>
    <row r="13" spans="1:9" ht="14.25" x14ac:dyDescent="0.2">
      <c r="A13" s="87">
        <v>3</v>
      </c>
      <c r="B13" s="11" t="s">
        <v>8</v>
      </c>
      <c r="C13" s="33"/>
      <c r="D13" s="53" t="s">
        <v>37</v>
      </c>
      <c r="E13" s="56">
        <f>IF(SUM(C13:C21)=0,"no material captured",C13+C14+C15+C16+C17+C18+C19+C20+C21)</f>
        <v>100</v>
      </c>
      <c r="F13" s="76" t="str">
        <f>B21</f>
        <v>Other Scrap metal</v>
      </c>
      <c r="G13" s="68">
        <v>4.4999999999999998E-2</v>
      </c>
      <c r="H13" s="71">
        <f>H60*G13</f>
        <v>675</v>
      </c>
      <c r="I13" s="65">
        <f>IF(E13="no material captured","no material targeted",H13+E13)</f>
        <v>775</v>
      </c>
    </row>
    <row r="14" spans="1:9" ht="14.25" x14ac:dyDescent="0.2">
      <c r="A14" s="87"/>
      <c r="B14" s="9" t="s">
        <v>9</v>
      </c>
      <c r="C14" s="31"/>
      <c r="D14" s="54"/>
      <c r="E14" s="57"/>
      <c r="F14" s="88"/>
      <c r="G14" s="69"/>
      <c r="H14" s="72"/>
      <c r="I14" s="66"/>
    </row>
    <row r="15" spans="1:9" ht="14.25" x14ac:dyDescent="0.2">
      <c r="A15" s="87"/>
      <c r="B15" s="9" t="s">
        <v>10</v>
      </c>
      <c r="C15" s="31"/>
      <c r="D15" s="54"/>
      <c r="E15" s="57"/>
      <c r="F15" s="88"/>
      <c r="G15" s="69"/>
      <c r="H15" s="72"/>
      <c r="I15" s="66"/>
    </row>
    <row r="16" spans="1:9" ht="14.25" x14ac:dyDescent="0.2">
      <c r="A16" s="87"/>
      <c r="B16" s="9" t="s">
        <v>19</v>
      </c>
      <c r="C16" s="34"/>
      <c r="D16" s="54"/>
      <c r="E16" s="57"/>
      <c r="F16" s="88"/>
      <c r="G16" s="69"/>
      <c r="H16" s="72"/>
      <c r="I16" s="66"/>
    </row>
    <row r="17" spans="1:9" ht="14.25" x14ac:dyDescent="0.2">
      <c r="A17" s="87"/>
      <c r="B17" s="39" t="s">
        <v>49</v>
      </c>
      <c r="C17" s="34"/>
      <c r="D17" s="54"/>
      <c r="E17" s="57"/>
      <c r="F17" s="88"/>
      <c r="G17" s="69"/>
      <c r="H17" s="72"/>
      <c r="I17" s="66"/>
    </row>
    <row r="18" spans="1:9" ht="14.25" x14ac:dyDescent="0.2">
      <c r="A18" s="87"/>
      <c r="B18" s="39" t="s">
        <v>48</v>
      </c>
      <c r="C18" s="34"/>
      <c r="D18" s="54"/>
      <c r="E18" s="57"/>
      <c r="F18" s="88"/>
      <c r="G18" s="69"/>
      <c r="H18" s="72"/>
      <c r="I18" s="66"/>
    </row>
    <row r="19" spans="1:9" ht="14.25" x14ac:dyDescent="0.2">
      <c r="A19" s="87"/>
      <c r="B19" s="39" t="s">
        <v>55</v>
      </c>
      <c r="C19" s="34"/>
      <c r="D19" s="54"/>
      <c r="E19" s="57"/>
      <c r="F19" s="88"/>
      <c r="G19" s="69"/>
      <c r="H19" s="72"/>
      <c r="I19" s="66"/>
    </row>
    <row r="20" spans="1:9" ht="14.25" x14ac:dyDescent="0.2">
      <c r="A20" s="87"/>
      <c r="B20" s="39" t="s">
        <v>54</v>
      </c>
      <c r="C20" s="34"/>
      <c r="D20" s="54"/>
      <c r="E20" s="57"/>
      <c r="F20" s="88"/>
      <c r="G20" s="69"/>
      <c r="H20" s="72"/>
      <c r="I20" s="66"/>
    </row>
    <row r="21" spans="1:9" ht="15" thickBot="1" x14ac:dyDescent="0.25">
      <c r="A21" s="87"/>
      <c r="B21" s="10" t="s">
        <v>18</v>
      </c>
      <c r="C21" s="32">
        <v>100</v>
      </c>
      <c r="D21" s="55"/>
      <c r="E21" s="58"/>
      <c r="F21" s="89"/>
      <c r="G21" s="70"/>
      <c r="H21" s="73"/>
      <c r="I21" s="67"/>
    </row>
    <row r="22" spans="1:9" ht="15" thickBot="1" x14ac:dyDescent="0.25">
      <c r="A22" s="93">
        <v>4</v>
      </c>
      <c r="B22" s="14" t="s">
        <v>65</v>
      </c>
      <c r="C22" s="45"/>
      <c r="D22" s="83" t="s">
        <v>29</v>
      </c>
      <c r="E22" s="90">
        <f>IF(SUM(C22+C23)=0,"no material captured",C22+C23)</f>
        <v>4</v>
      </c>
      <c r="F22" s="76" t="str">
        <f>B23</f>
        <v>Textiles &amp; footwear</v>
      </c>
      <c r="G22" s="68">
        <v>5.2999999999999999E-2</v>
      </c>
      <c r="H22" s="112">
        <f>H60*G22</f>
        <v>795</v>
      </c>
      <c r="I22" s="65">
        <f>IF(E22="no material captured","no material targeted",H22+E22)</f>
        <v>799</v>
      </c>
    </row>
    <row r="23" spans="1:9" ht="24" customHeight="1" thickBot="1" x14ac:dyDescent="0.25">
      <c r="A23" s="93"/>
      <c r="B23" s="12" t="s">
        <v>12</v>
      </c>
      <c r="C23" s="35">
        <v>4</v>
      </c>
      <c r="D23" s="75"/>
      <c r="E23" s="86"/>
      <c r="F23" s="77"/>
      <c r="G23" s="111"/>
      <c r="H23" s="85"/>
      <c r="I23" s="86"/>
    </row>
    <row r="24" spans="1:9" ht="24" customHeight="1" thickTop="1" thickBot="1" x14ac:dyDescent="0.25">
      <c r="A24" s="92">
        <v>5</v>
      </c>
      <c r="B24" s="13" t="s">
        <v>57</v>
      </c>
      <c r="C24" s="36"/>
      <c r="D24" s="83"/>
      <c r="E24" s="90">
        <f>IF(SUM(C24:C32)=0,"no material captured", C24+C25+C26+C27+C28+C29+C30+C31+C32)</f>
        <v>500</v>
      </c>
      <c r="F24" s="108" t="str">
        <f>B32</f>
        <v>Plastics</v>
      </c>
      <c r="G24" s="114">
        <v>0.19800000000000001</v>
      </c>
      <c r="H24" s="117">
        <f>H60*G24</f>
        <v>2970</v>
      </c>
      <c r="I24" s="120">
        <f>IF(E24="no material captured","no material targeted",H24+E24)</f>
        <v>3470</v>
      </c>
    </row>
    <row r="25" spans="1:9" ht="24" customHeight="1" thickBot="1" x14ac:dyDescent="0.25">
      <c r="A25" s="92"/>
      <c r="B25" s="13" t="s">
        <v>58</v>
      </c>
      <c r="C25" s="36"/>
      <c r="D25" s="94"/>
      <c r="E25" s="66"/>
      <c r="F25" s="109"/>
      <c r="G25" s="115"/>
      <c r="H25" s="118"/>
      <c r="I25" s="121"/>
    </row>
    <row r="26" spans="1:9" ht="24" customHeight="1" thickBot="1" x14ac:dyDescent="0.25">
      <c r="A26" s="92"/>
      <c r="B26" s="13" t="s">
        <v>59</v>
      </c>
      <c r="C26" s="36"/>
      <c r="D26" s="94"/>
      <c r="E26" s="66"/>
      <c r="F26" s="109"/>
      <c r="G26" s="115"/>
      <c r="H26" s="118"/>
      <c r="I26" s="121"/>
    </row>
    <row r="27" spans="1:9" ht="24" customHeight="1" thickBot="1" x14ac:dyDescent="0.25">
      <c r="A27" s="92"/>
      <c r="B27" s="44" t="s">
        <v>60</v>
      </c>
      <c r="C27" s="43"/>
      <c r="D27" s="94"/>
      <c r="E27" s="66"/>
      <c r="F27" s="109"/>
      <c r="G27" s="115"/>
      <c r="H27" s="118"/>
      <c r="I27" s="121"/>
    </row>
    <row r="28" spans="1:9" ht="24" customHeight="1" thickBot="1" x14ac:dyDescent="0.25">
      <c r="A28" s="92"/>
      <c r="B28" s="44" t="s">
        <v>61</v>
      </c>
      <c r="C28" s="43"/>
      <c r="D28" s="94"/>
      <c r="E28" s="66"/>
      <c r="F28" s="109"/>
      <c r="G28" s="115"/>
      <c r="H28" s="118"/>
      <c r="I28" s="121"/>
    </row>
    <row r="29" spans="1:9" ht="24" customHeight="1" thickBot="1" x14ac:dyDescent="0.25">
      <c r="A29" s="92"/>
      <c r="B29" s="44" t="s">
        <v>62</v>
      </c>
      <c r="C29" s="43"/>
      <c r="D29" s="94"/>
      <c r="E29" s="66"/>
      <c r="F29" s="109"/>
      <c r="G29" s="115"/>
      <c r="H29" s="118"/>
      <c r="I29" s="121"/>
    </row>
    <row r="30" spans="1:9" ht="24" customHeight="1" thickBot="1" x14ac:dyDescent="0.25">
      <c r="A30" s="92"/>
      <c r="B30" s="44" t="s">
        <v>63</v>
      </c>
      <c r="C30" s="43"/>
      <c r="D30" s="94"/>
      <c r="E30" s="66"/>
      <c r="F30" s="109"/>
      <c r="G30" s="115"/>
      <c r="H30" s="118"/>
      <c r="I30" s="121"/>
    </row>
    <row r="31" spans="1:9" ht="24" customHeight="1" thickBot="1" x14ac:dyDescent="0.25">
      <c r="A31" s="92"/>
      <c r="B31" s="13" t="s">
        <v>67</v>
      </c>
      <c r="C31" s="35"/>
      <c r="D31" s="94"/>
      <c r="E31" s="66"/>
      <c r="F31" s="109"/>
      <c r="G31" s="115"/>
      <c r="H31" s="118"/>
      <c r="I31" s="121"/>
    </row>
    <row r="32" spans="1:9" ht="24" customHeight="1" thickBot="1" x14ac:dyDescent="0.25">
      <c r="A32" s="92"/>
      <c r="B32" s="13" t="s">
        <v>11</v>
      </c>
      <c r="C32" s="36">
        <v>500</v>
      </c>
      <c r="D32" s="95"/>
      <c r="E32" s="86"/>
      <c r="F32" s="110"/>
      <c r="G32" s="116"/>
      <c r="H32" s="119"/>
      <c r="I32" s="122"/>
    </row>
    <row r="33" spans="1:9" ht="24" customHeight="1" thickBot="1" x14ac:dyDescent="0.25">
      <c r="A33" s="4"/>
      <c r="B33" s="13" t="s">
        <v>14</v>
      </c>
      <c r="C33" s="36"/>
      <c r="D33" s="83" t="s">
        <v>32</v>
      </c>
      <c r="E33" s="90">
        <f>IF(SUM(C33:C37)=0,"no material captured",C33+C34+C35+C36+C37)</f>
        <v>5000</v>
      </c>
      <c r="F33" s="76" t="str">
        <f>B37</f>
        <v>Other compostable waste</v>
      </c>
      <c r="G33" s="69">
        <v>0.26500000000000001</v>
      </c>
      <c r="H33" s="113">
        <f>H60*G33</f>
        <v>3975</v>
      </c>
      <c r="I33" s="41"/>
    </row>
    <row r="34" spans="1:9" ht="14.25" customHeight="1" x14ac:dyDescent="0.2">
      <c r="A34" s="87">
        <v>6</v>
      </c>
      <c r="B34" s="11" t="s">
        <v>56</v>
      </c>
      <c r="C34" s="33"/>
      <c r="D34" s="79"/>
      <c r="E34" s="85"/>
      <c r="F34" s="91"/>
      <c r="G34" s="85"/>
      <c r="H34" s="85"/>
      <c r="I34" s="100">
        <f>IF(E33="no material captured","no material targeted",H33+E33)</f>
        <v>8975</v>
      </c>
    </row>
    <row r="35" spans="1:9" ht="14.25" x14ac:dyDescent="0.2">
      <c r="A35" s="87"/>
      <c r="B35" s="40" t="s">
        <v>66</v>
      </c>
      <c r="C35" s="37"/>
      <c r="D35" s="79"/>
      <c r="E35" s="85"/>
      <c r="F35" s="91"/>
      <c r="G35" s="85"/>
      <c r="H35" s="85"/>
      <c r="I35" s="100"/>
    </row>
    <row r="36" spans="1:9" ht="14.25" x14ac:dyDescent="0.2">
      <c r="A36" s="87"/>
      <c r="B36" s="40" t="s">
        <v>70</v>
      </c>
      <c r="C36" s="37"/>
      <c r="D36" s="79"/>
      <c r="E36" s="85"/>
      <c r="F36" s="91"/>
      <c r="G36" s="85"/>
      <c r="H36" s="85"/>
      <c r="I36" s="100"/>
    </row>
    <row r="37" spans="1:9" ht="15" thickBot="1" x14ac:dyDescent="0.25">
      <c r="A37" s="87"/>
      <c r="B37" s="10" t="s">
        <v>15</v>
      </c>
      <c r="C37" s="32">
        <v>5000</v>
      </c>
      <c r="D37" s="75"/>
      <c r="E37" s="86"/>
      <c r="F37" s="77"/>
      <c r="G37" s="86"/>
      <c r="H37" s="86"/>
      <c r="I37" s="67"/>
    </row>
    <row r="38" spans="1:9" ht="14.25" x14ac:dyDescent="0.2">
      <c r="A38" s="87">
        <v>7</v>
      </c>
      <c r="B38" s="11" t="s">
        <v>16</v>
      </c>
      <c r="C38" s="33"/>
      <c r="D38" s="53" t="s">
        <v>33</v>
      </c>
      <c r="E38" s="56">
        <f>IF(SUM(C38:C42)=0,"no material captured",C38+C39+C40+C41+C42)</f>
        <v>2</v>
      </c>
      <c r="F38" s="76" t="str">
        <f>B38</f>
        <v>Wood</v>
      </c>
      <c r="G38" s="68">
        <v>0.14799999999999999</v>
      </c>
      <c r="H38" s="71">
        <f>H60*G38</f>
        <v>2220</v>
      </c>
      <c r="I38" s="100">
        <f>IF(E38="no material captured","no material targeted",H38+E38)</f>
        <v>2222</v>
      </c>
    </row>
    <row r="39" spans="1:9" ht="14.25" x14ac:dyDescent="0.2">
      <c r="A39" s="87"/>
      <c r="B39" s="40" t="s">
        <v>76</v>
      </c>
      <c r="C39" s="37"/>
      <c r="D39" s="54"/>
      <c r="E39" s="57"/>
      <c r="F39" s="88"/>
      <c r="G39" s="69"/>
      <c r="H39" s="101"/>
      <c r="I39" s="100"/>
    </row>
    <row r="40" spans="1:9" ht="14.25" x14ac:dyDescent="0.2">
      <c r="A40" s="87"/>
      <c r="B40" s="40" t="s">
        <v>52</v>
      </c>
      <c r="C40" s="37"/>
      <c r="D40" s="54"/>
      <c r="E40" s="57"/>
      <c r="F40" s="88"/>
      <c r="G40" s="69"/>
      <c r="H40" s="101"/>
      <c r="I40" s="100"/>
    </row>
    <row r="41" spans="1:9" ht="14.25" x14ac:dyDescent="0.2">
      <c r="A41" s="87"/>
      <c r="B41" s="40" t="s">
        <v>53</v>
      </c>
      <c r="C41" s="37"/>
      <c r="D41" s="54"/>
      <c r="E41" s="57"/>
      <c r="F41" s="88"/>
      <c r="G41" s="69"/>
      <c r="H41" s="101"/>
      <c r="I41" s="100"/>
    </row>
    <row r="42" spans="1:9" ht="15" thickBot="1" x14ac:dyDescent="0.25">
      <c r="A42" s="87"/>
      <c r="B42" s="10" t="s">
        <v>0</v>
      </c>
      <c r="C42" s="32">
        <v>2</v>
      </c>
      <c r="D42" s="55"/>
      <c r="E42" s="58"/>
      <c r="F42" s="89"/>
      <c r="G42" s="70"/>
      <c r="H42" s="73"/>
      <c r="I42" s="67"/>
    </row>
    <row r="43" spans="1:9" ht="15" thickBot="1" x14ac:dyDescent="0.25">
      <c r="A43" s="38"/>
      <c r="B43" s="14" t="s">
        <v>68</v>
      </c>
      <c r="C43" s="45"/>
      <c r="D43" s="83" t="s">
        <v>34</v>
      </c>
      <c r="E43" s="74" t="str">
        <f>IF(SUM(C44+C43)=0,"no material captured",C44+C43)</f>
        <v>no material captured</v>
      </c>
      <c r="F43" s="76" t="str">
        <f>B44</f>
        <v>Rubble</v>
      </c>
      <c r="G43" s="68">
        <v>2.9000000000000001E-2</v>
      </c>
      <c r="H43" s="78">
        <f>H60*G43</f>
        <v>435</v>
      </c>
      <c r="I43" s="65" t="str">
        <f>IF(E43="no material captured","no material targeted",H43+E43)</f>
        <v>no material targeted</v>
      </c>
    </row>
    <row r="44" spans="1:9" ht="15" thickBot="1" x14ac:dyDescent="0.25">
      <c r="A44" s="4">
        <v>8</v>
      </c>
      <c r="B44" s="12" t="s">
        <v>17</v>
      </c>
      <c r="C44" s="35"/>
      <c r="D44" s="75"/>
      <c r="E44" s="75"/>
      <c r="F44" s="77"/>
      <c r="G44" s="84"/>
      <c r="H44" s="75"/>
      <c r="I44" s="86"/>
    </row>
    <row r="45" spans="1:9" ht="15" thickBot="1" x14ac:dyDescent="0.25">
      <c r="A45" s="4"/>
      <c r="B45" s="13" t="s">
        <v>71</v>
      </c>
      <c r="C45" s="36"/>
      <c r="D45" s="83" t="s">
        <v>30</v>
      </c>
      <c r="E45" s="90" t="str">
        <f>IF(SUM(C45:C49)=0,"no material captured",C45+C46+C47+C48+C49)</f>
        <v>no material captured</v>
      </c>
      <c r="F45" s="76" t="str">
        <f>B47</f>
        <v>WEEE - Large Domestic Appliances</v>
      </c>
      <c r="G45" s="68">
        <v>1.0999999999999999E-2</v>
      </c>
      <c r="H45" s="78">
        <f>H60*G45</f>
        <v>165</v>
      </c>
      <c r="I45" s="65" t="str">
        <f>IF(E45="no material captured","no material targeted",H45+E45)</f>
        <v>no material targeted</v>
      </c>
    </row>
    <row r="46" spans="1:9" ht="14.25" customHeight="1" x14ac:dyDescent="0.2">
      <c r="A46" s="4">
        <v>9</v>
      </c>
      <c r="B46" s="11" t="s">
        <v>72</v>
      </c>
      <c r="C46" s="33"/>
      <c r="D46" s="79"/>
      <c r="E46" s="85"/>
      <c r="F46" s="91"/>
      <c r="G46" s="85"/>
      <c r="H46" s="79"/>
      <c r="I46" s="85"/>
    </row>
    <row r="47" spans="1:9" ht="14.25" x14ac:dyDescent="0.2">
      <c r="A47" s="4"/>
      <c r="B47" s="9" t="s">
        <v>74</v>
      </c>
      <c r="C47" s="31"/>
      <c r="D47" s="79"/>
      <c r="E47" s="85"/>
      <c r="F47" s="91"/>
      <c r="G47" s="85"/>
      <c r="H47" s="79"/>
      <c r="I47" s="85"/>
    </row>
    <row r="48" spans="1:9" ht="14.25" x14ac:dyDescent="0.2">
      <c r="A48" s="4"/>
      <c r="B48" s="9" t="s">
        <v>75</v>
      </c>
      <c r="C48" s="31"/>
      <c r="D48" s="79"/>
      <c r="E48" s="85"/>
      <c r="F48" s="91"/>
      <c r="G48" s="85"/>
      <c r="H48" s="79"/>
      <c r="I48" s="85"/>
    </row>
    <row r="49" spans="1:9" ht="23.25" thickBot="1" x14ac:dyDescent="0.25">
      <c r="A49" s="4"/>
      <c r="B49" s="10" t="s">
        <v>73</v>
      </c>
      <c r="C49" s="32"/>
      <c r="D49" s="75"/>
      <c r="E49" s="86"/>
      <c r="F49" s="77"/>
      <c r="G49" s="86"/>
      <c r="H49" s="75"/>
      <c r="I49" s="86"/>
    </row>
    <row r="50" spans="1:9" ht="14.25" x14ac:dyDescent="0.2">
      <c r="A50" s="4">
        <v>10</v>
      </c>
      <c r="B50" s="11" t="s">
        <v>20</v>
      </c>
      <c r="C50" s="33"/>
      <c r="D50" s="53" t="s">
        <v>31</v>
      </c>
      <c r="E50" s="56">
        <f>IF(SUM(C50:C53)=0,"no material captured",C50+C51+C52+C53)</f>
        <v>0.1</v>
      </c>
      <c r="F50" s="59" t="str">
        <f>B50</f>
        <v>Automotive batteries</v>
      </c>
      <c r="G50" s="68">
        <v>8.0000000000000002E-3</v>
      </c>
      <c r="H50" s="71">
        <f>H60*G50</f>
        <v>120</v>
      </c>
      <c r="I50" s="65">
        <f>IF(E50="no material captured","no material targeted",H50+E50)</f>
        <v>120.1</v>
      </c>
    </row>
    <row r="51" spans="1:9" ht="14.25" x14ac:dyDescent="0.2">
      <c r="A51" s="4"/>
      <c r="B51" s="9" t="s">
        <v>24</v>
      </c>
      <c r="C51" s="31"/>
      <c r="D51" s="54"/>
      <c r="E51" s="57"/>
      <c r="F51" s="60"/>
      <c r="G51" s="69"/>
      <c r="H51" s="72"/>
      <c r="I51" s="66"/>
    </row>
    <row r="52" spans="1:9" ht="14.25" x14ac:dyDescent="0.2">
      <c r="A52" s="4"/>
      <c r="B52" s="9" t="s">
        <v>23</v>
      </c>
      <c r="C52" s="37"/>
      <c r="D52" s="54"/>
      <c r="E52" s="57"/>
      <c r="F52" s="60"/>
      <c r="G52" s="69"/>
      <c r="H52" s="72"/>
      <c r="I52" s="66"/>
    </row>
    <row r="53" spans="1:9" ht="23.25" thickBot="1" x14ac:dyDescent="0.25">
      <c r="A53" s="4"/>
      <c r="B53" s="10" t="s">
        <v>21</v>
      </c>
      <c r="C53" s="32">
        <v>0.1</v>
      </c>
      <c r="D53" s="55"/>
      <c r="E53" s="58"/>
      <c r="F53" s="61"/>
      <c r="G53" s="70"/>
      <c r="H53" s="73"/>
      <c r="I53" s="67"/>
    </row>
    <row r="54" spans="1:9" ht="14.25" x14ac:dyDescent="0.2">
      <c r="A54" s="4">
        <v>11</v>
      </c>
      <c r="B54" s="11" t="s">
        <v>22</v>
      </c>
      <c r="C54" s="33"/>
      <c r="D54" s="53" t="s">
        <v>36</v>
      </c>
      <c r="E54" s="56">
        <f>IF(SUM(C54:C59)=0,"no material captured",C54+C55+C56+C57+C58+C59)</f>
        <v>0.02</v>
      </c>
      <c r="F54" s="59" t="str">
        <f>B55</f>
        <v>Other materials</v>
      </c>
      <c r="G54" s="62">
        <v>1.7000000000000001E-2</v>
      </c>
      <c r="H54" s="71">
        <f>H60*G54</f>
        <v>255.00000000000003</v>
      </c>
      <c r="I54" s="80">
        <f>IF(E54="no material captured","no material targeted",H54+E54)</f>
        <v>255.02000000000004</v>
      </c>
    </row>
    <row r="55" spans="1:9" ht="14.25" x14ac:dyDescent="0.2">
      <c r="A55" s="4"/>
      <c r="B55" s="9" t="s">
        <v>25</v>
      </c>
      <c r="C55" s="31"/>
      <c r="D55" s="54"/>
      <c r="E55" s="57"/>
      <c r="F55" s="60"/>
      <c r="G55" s="63"/>
      <c r="H55" s="72"/>
      <c r="I55" s="81"/>
    </row>
    <row r="56" spans="1:9" ht="14.25" x14ac:dyDescent="0.2">
      <c r="A56" s="4"/>
      <c r="B56" s="40" t="s">
        <v>64</v>
      </c>
      <c r="C56" s="34"/>
      <c r="D56" s="54"/>
      <c r="E56" s="57"/>
      <c r="F56" s="60"/>
      <c r="G56" s="63"/>
      <c r="H56" s="72"/>
      <c r="I56" s="81"/>
    </row>
    <row r="57" spans="1:9" ht="14.25" x14ac:dyDescent="0.2">
      <c r="A57" s="4"/>
      <c r="B57" s="40" t="s">
        <v>50</v>
      </c>
      <c r="C57" s="34"/>
      <c r="D57" s="54"/>
      <c r="E57" s="57"/>
      <c r="F57" s="60"/>
      <c r="G57" s="63"/>
      <c r="H57" s="72"/>
      <c r="I57" s="81"/>
    </row>
    <row r="58" spans="1:9" ht="14.25" x14ac:dyDescent="0.2">
      <c r="A58" s="4"/>
      <c r="B58" s="40" t="s">
        <v>69</v>
      </c>
      <c r="C58" s="34"/>
      <c r="D58" s="54"/>
      <c r="E58" s="57"/>
      <c r="F58" s="60"/>
      <c r="G58" s="63"/>
      <c r="H58" s="72"/>
      <c r="I58" s="81"/>
    </row>
    <row r="59" spans="1:9" ht="15" thickBot="1" x14ac:dyDescent="0.25">
      <c r="A59" s="4"/>
      <c r="B59" s="14" t="s">
        <v>13</v>
      </c>
      <c r="C59" s="32">
        <v>0.02</v>
      </c>
      <c r="D59" s="55"/>
      <c r="E59" s="58"/>
      <c r="F59" s="61"/>
      <c r="G59" s="64"/>
      <c r="H59" s="73"/>
      <c r="I59" s="82"/>
    </row>
    <row r="60" spans="1:9" ht="15.75" thickBot="1" x14ac:dyDescent="0.3">
      <c r="B60" s="12" t="s">
        <v>26</v>
      </c>
      <c r="C60" s="19">
        <f>SUM(C3:C59)</f>
        <v>7606.1200000000008</v>
      </c>
      <c r="D60" s="20"/>
      <c r="E60" s="19"/>
      <c r="F60" s="21"/>
      <c r="G60" s="17">
        <f>SUM(G3:G59)</f>
        <v>1</v>
      </c>
      <c r="H60" s="25">
        <v>15000</v>
      </c>
      <c r="I60" s="18"/>
    </row>
    <row r="61" spans="1:9" ht="15" x14ac:dyDescent="0.25">
      <c r="B61" s="42"/>
      <c r="C61" s="46"/>
      <c r="D61" s="47"/>
      <c r="E61" s="46"/>
      <c r="F61" s="48"/>
      <c r="G61" s="49"/>
      <c r="H61" s="51"/>
      <c r="I61" s="50"/>
    </row>
    <row r="62" spans="1:9" x14ac:dyDescent="0.2">
      <c r="B62" s="16" t="s">
        <v>47</v>
      </c>
    </row>
    <row r="63" spans="1:9" x14ac:dyDescent="0.2">
      <c r="B63" s="16" t="s">
        <v>46</v>
      </c>
    </row>
    <row r="64" spans="1:9" x14ac:dyDescent="0.2">
      <c r="B64" s="16" t="s">
        <v>81</v>
      </c>
      <c r="E64" s="52" t="s">
        <v>82</v>
      </c>
    </row>
  </sheetData>
  <mergeCells count="73">
    <mergeCell ref="H7:H12"/>
    <mergeCell ref="I7:I12"/>
    <mergeCell ref="A3:A6"/>
    <mergeCell ref="D3:D6"/>
    <mergeCell ref="E3:E6"/>
    <mergeCell ref="F3:F6"/>
    <mergeCell ref="G3:G6"/>
    <mergeCell ref="H3:H6"/>
    <mergeCell ref="E13:E21"/>
    <mergeCell ref="F13:F21"/>
    <mergeCell ref="G13:G21"/>
    <mergeCell ref="H13:H21"/>
    <mergeCell ref="I3:I6"/>
    <mergeCell ref="A7:A12"/>
    <mergeCell ref="D7:D12"/>
    <mergeCell ref="E7:E12"/>
    <mergeCell ref="F7:F12"/>
    <mergeCell ref="G7:G12"/>
    <mergeCell ref="I13:I21"/>
    <mergeCell ref="A22:A23"/>
    <mergeCell ref="D22:D23"/>
    <mergeCell ref="E22:E23"/>
    <mergeCell ref="F22:F23"/>
    <mergeCell ref="G22:G23"/>
    <mergeCell ref="H22:H23"/>
    <mergeCell ref="I22:I23"/>
    <mergeCell ref="A13:A21"/>
    <mergeCell ref="D13:D21"/>
    <mergeCell ref="A24:A32"/>
    <mergeCell ref="D24:D32"/>
    <mergeCell ref="E24:E32"/>
    <mergeCell ref="F24:F32"/>
    <mergeCell ref="G24:G32"/>
    <mergeCell ref="H24:H32"/>
    <mergeCell ref="I24:I32"/>
    <mergeCell ref="D33:D37"/>
    <mergeCell ref="E33:E37"/>
    <mergeCell ref="F33:F37"/>
    <mergeCell ref="G33:G37"/>
    <mergeCell ref="H33:H37"/>
    <mergeCell ref="A34:A37"/>
    <mergeCell ref="I34:I37"/>
    <mergeCell ref="A38:A42"/>
    <mergeCell ref="D38:D42"/>
    <mergeCell ref="E38:E42"/>
    <mergeCell ref="F38:F42"/>
    <mergeCell ref="G38:G42"/>
    <mergeCell ref="H38:H42"/>
    <mergeCell ref="I38:I42"/>
    <mergeCell ref="D43:D44"/>
    <mergeCell ref="E43:E44"/>
    <mergeCell ref="F43:F44"/>
    <mergeCell ref="G43:G44"/>
    <mergeCell ref="H43:H44"/>
    <mergeCell ref="I43:I44"/>
    <mergeCell ref="D45:D49"/>
    <mergeCell ref="E45:E49"/>
    <mergeCell ref="F45:F49"/>
    <mergeCell ref="G45:G49"/>
    <mergeCell ref="H45:H49"/>
    <mergeCell ref="I45:I49"/>
    <mergeCell ref="D50:D53"/>
    <mergeCell ref="E50:E53"/>
    <mergeCell ref="F50:F53"/>
    <mergeCell ref="G50:G53"/>
    <mergeCell ref="H50:H53"/>
    <mergeCell ref="I50:I53"/>
    <mergeCell ref="D54:D59"/>
    <mergeCell ref="E54:E59"/>
    <mergeCell ref="F54:F59"/>
    <mergeCell ref="G54:G59"/>
    <mergeCell ref="H54:H59"/>
    <mergeCell ref="I54:I59"/>
  </mergeCells>
  <pageMargins left="0.75" right="0.75" top="1" bottom="1" header="0.5" footer="0.5"/>
  <pageSetup paperSize="9" scale="4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Capture Rate</vt:lpstr>
      <vt:lpstr>Copy of Capture Rate</vt:lpstr>
      <vt:lpstr>'Capture Rate'!Print_Area</vt:lpstr>
      <vt:lpstr>'Copy of Capture Rate'!Print_Area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fitzpatad</dc:creator>
  <cp:lastModifiedBy>Adrian Gregory</cp:lastModifiedBy>
  <cp:lastPrinted>2009-09-29T10:20:24Z</cp:lastPrinted>
  <dcterms:created xsi:type="dcterms:W3CDTF">2008-09-11T13:19:24Z</dcterms:created>
  <dcterms:modified xsi:type="dcterms:W3CDTF">2019-11-06T17:21:33Z</dcterms:modified>
</cp:coreProperties>
</file>